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7770" activeTab="0"/>
  </bookViews>
  <sheets>
    <sheet name="Q8" sheetId="1" r:id="rId1"/>
  </sheets>
  <externalReferences>
    <externalReference r:id="rId4"/>
    <externalReference r:id="rId5"/>
  </externalReferences>
  <definedNames>
    <definedName name="_Fill" localSheetId="0" hidden="1">#REF!</definedName>
    <definedName name="_xlnm.Print_Titles" localSheetId="0">'Q8'!$A:$B,'Q8'!$10:$10</definedName>
  </definedNames>
  <calcPr fullCalcOnLoad="1"/>
</workbook>
</file>

<file path=xl/comments1.xml><?xml version="1.0" encoding="utf-8"?>
<comments xmlns="http://schemas.openxmlformats.org/spreadsheetml/2006/main">
  <authors>
    <author>pc</author>
  </authors>
  <commentList>
    <comment ref="B14" authorId="0">
      <text>
        <r>
          <rPr>
            <b/>
            <sz val="9"/>
            <rFont val="Tahoma"/>
            <family val="2"/>
          </rPr>
          <t>2750</t>
        </r>
      </text>
    </comment>
    <comment ref="B15" authorId="0">
      <text>
        <r>
          <rPr>
            <b/>
            <sz val="9"/>
            <rFont val="Tahoma"/>
            <family val="2"/>
          </rPr>
          <t xml:space="preserve">2852
</t>
        </r>
        <r>
          <rPr>
            <sz val="9"/>
            <rFont val="Tahoma"/>
            <family val="2"/>
          </rPr>
          <t xml:space="preserve">
</t>
        </r>
      </text>
    </comment>
    <comment ref="B16" authorId="0">
      <text>
        <r>
          <rPr>
            <sz val="9"/>
            <rFont val="Tahoma"/>
            <family val="2"/>
          </rPr>
          <t>2805</t>
        </r>
      </text>
    </comment>
    <comment ref="B17" authorId="0">
      <text>
        <r>
          <rPr>
            <b/>
            <sz val="9"/>
            <rFont val="Tahoma"/>
            <family val="2"/>
          </rPr>
          <t>2815</t>
        </r>
      </text>
    </comment>
    <comment ref="B20" authorId="0">
      <text>
        <r>
          <rPr>
            <sz val="9"/>
            <rFont val="Tahoma"/>
            <family val="2"/>
          </rPr>
          <t>2716</t>
        </r>
      </text>
    </comment>
    <comment ref="B22" authorId="0">
      <text>
        <r>
          <rPr>
            <b/>
            <sz val="9"/>
            <rFont val="Tahoma"/>
            <family val="2"/>
          </rPr>
          <t xml:space="preserve">2265
</t>
        </r>
        <r>
          <rPr>
            <sz val="9"/>
            <rFont val="Tahoma"/>
            <family val="2"/>
          </rPr>
          <t xml:space="preserve">
</t>
        </r>
      </text>
    </comment>
    <comment ref="B23" authorId="0">
      <text>
        <r>
          <rPr>
            <b/>
            <sz val="9"/>
            <rFont val="Tahoma"/>
            <family val="2"/>
          </rPr>
          <t>pc:</t>
        </r>
        <r>
          <rPr>
            <sz val="9"/>
            <rFont val="Tahoma"/>
            <family val="2"/>
          </rPr>
          <t xml:space="preserve">
2721</t>
        </r>
      </text>
    </comment>
  </commentList>
</comments>
</file>

<file path=xl/sharedStrings.xml><?xml version="1.0" encoding="utf-8"?>
<sst xmlns="http://schemas.openxmlformats.org/spreadsheetml/2006/main" count="97" uniqueCount="77">
  <si>
    <t>Nội dung</t>
  </si>
  <si>
    <t>STT</t>
  </si>
  <si>
    <t>I</t>
  </si>
  <si>
    <t>Tổng số thu, chi, nộp ngân sách phí, lệ phí</t>
  </si>
  <si>
    <t>Số thu phí, lệ phí</t>
  </si>
  <si>
    <t>1.1</t>
  </si>
  <si>
    <t>Lệ phí</t>
  </si>
  <si>
    <t>1.2</t>
  </si>
  <si>
    <t>Phí</t>
  </si>
  <si>
    <t>Chi từ nguồn thu phí được để lại</t>
  </si>
  <si>
    <t>II</t>
  </si>
  <si>
    <t>Dự toán chi ngân sách nhà nước</t>
  </si>
  <si>
    <t>Chi sự nghiệp giáo dục, đào tạo, dạy nghề</t>
  </si>
  <si>
    <t>3.1</t>
  </si>
  <si>
    <t>Kinh phí nhiệm vụ thường xuyên</t>
  </si>
  <si>
    <t>Kinh phí nhiệm vụ không thường xuyên</t>
  </si>
  <si>
    <t>3.2</t>
  </si>
  <si>
    <t>Chi quản lý hành chính</t>
  </si>
  <si>
    <t>2.1</t>
  </si>
  <si>
    <t>2.2</t>
  </si>
  <si>
    <t>Chi sự nghiệp y tế, dân số và gia đình</t>
  </si>
  <si>
    <t>Chi bảo đảm xã hội</t>
  </si>
  <si>
    <t>4.1</t>
  </si>
  <si>
    <t>4.2</t>
  </si>
  <si>
    <t>5.1</t>
  </si>
  <si>
    <t>5.2</t>
  </si>
  <si>
    <t>Chi sự nghiệp kinh tế</t>
  </si>
  <si>
    <t>6.1</t>
  </si>
  <si>
    <t>6.2</t>
  </si>
  <si>
    <t>Chi sự nghiệp bảo vệ môi trường</t>
  </si>
  <si>
    <t>Chi sự nghiệp văn hóa thông tin</t>
  </si>
  <si>
    <t>7.1</t>
  </si>
  <si>
    <t>7.2</t>
  </si>
  <si>
    <t>8.1</t>
  </si>
  <si>
    <t>Chi sự nghiệp thể dục thể thao</t>
  </si>
  <si>
    <t>A</t>
  </si>
  <si>
    <t>B</t>
  </si>
  <si>
    <t>9.1</t>
  </si>
  <si>
    <t>9.2</t>
  </si>
  <si>
    <t>10.1</t>
  </si>
  <si>
    <t>10.2</t>
  </si>
  <si>
    <t>Lệ phí hộ tịch</t>
  </si>
  <si>
    <t>Lệ phí đăng ký kinh doanh</t>
  </si>
  <si>
    <t>Lệ phí cấp phép xây dựng</t>
  </si>
  <si>
    <t xml:space="preserve">Phí chứng thực </t>
  </si>
  <si>
    <t>Kinh phí thực hiện chế độ tự chủ</t>
  </si>
  <si>
    <t>Kinh phí không thực hiện chế độ tự chủ</t>
  </si>
  <si>
    <t>Chi quốc phòng</t>
  </si>
  <si>
    <t>Chi an ninh và trật tự</t>
  </si>
  <si>
    <t>Lệ phí cấp giấy chứng nhận quyền sử dụng đất, quyền sở hữu nhà, tài sản gắn liền với đất</t>
  </si>
  <si>
    <t>Phí thẩm định điều kiện, tiêu chuẩn ngành nghề thuộc lĩnh vực công nghiệp, thương mại, xây dựng (kinh doanh sản phẩm thuốc lá;sản xuất-kinh doanh rượu)</t>
  </si>
  <si>
    <t>Tổng số được giao</t>
  </si>
  <si>
    <t>III</t>
  </si>
  <si>
    <t>Nguồn ngân sách nhà nước</t>
  </si>
  <si>
    <t>Biểu số 3</t>
  </si>
  <si>
    <t>CỘNG HÒA XÃ HỘI CHỦ NGHĨA VIỆT NAM</t>
  </si>
  <si>
    <t>Độc lập - Tự do - Hạnh phúc</t>
  </si>
  <si>
    <t>ĐV tính: triệu đồng</t>
  </si>
  <si>
    <t>Số phí, lệ phí nộp ngân sách nhà nước</t>
  </si>
  <si>
    <t xml:space="preserve">         Căn cứ Nghị định số 163/2016/NĐ-CP ngày 21 tháng 12 năm 2016 của Chính phủ quy định chi tiết thi hành một số điều của Luật ngân sách nhà nước;</t>
  </si>
  <si>
    <t xml:space="preserve">Nội dung chi quốc phòng Quý 1 Năm 2022: 6.358 triệu đồng có phần chi chuyển nguồn năm 2021: 651 triệu đồng </t>
  </si>
  <si>
    <r>
      <t xml:space="preserve">Chương: </t>
    </r>
    <r>
      <rPr>
        <b/>
        <sz val="11"/>
        <rFont val="Times New Roman"/>
        <family val="1"/>
      </rPr>
      <t>599</t>
    </r>
  </si>
  <si>
    <t xml:space="preserve">         Căn cứ Thông tư số 90/2018/TT-BTC ngày 28 tháng 9 năm 2018 của Bộ Tài chính sửa đổi, bổ sung một số điều của Thông tư 61/2017/TT-BTC ngày 15 tháng 6 năm 2017 của Bộ Tài chính hướng dẫn thực hiện công khai ngân sách đối với đơn vị dự toán ngân sách, các tổ chức được ngân sách nhà nước hỗ trợ,</t>
  </si>
  <si>
    <t>sửa chữa trụ sở Ban Chỉ huy Quân sự Phường 16 Quận 8.</t>
  </si>
  <si>
    <t>Quận 8</t>
  </si>
  <si>
    <t>Lệ phí cấp GCN đủ điều kiện cửa hàng bán lẻ LPG chai</t>
  </si>
  <si>
    <t>Phí thẩm định đủ điều kiện vệ sinh an toàn thực phẩm</t>
  </si>
  <si>
    <t>Phí sử dụng thông tin</t>
  </si>
  <si>
    <t>Quận 8, ngày  14  tháng 7 năm 2023</t>
  </si>
  <si>
    <t>CÔNG KHAI THỰC HIỆN DỰ TOÁN THU, CHI NGÂN SÁCH 6 THÁNG NĂM 2023</t>
  </si>
  <si>
    <t>Ước thực hiện 6 tháng năm 2023</t>
  </si>
  <si>
    <t>6tháng/2022</t>
  </si>
  <si>
    <t>Chi khác</t>
  </si>
  <si>
    <t>11.1</t>
  </si>
  <si>
    <t>12.2</t>
  </si>
  <si>
    <t>Ước thực hiện 6 tháng/Dự toán năm 
(tỷ lệ %)</t>
  </si>
  <si>
    <t>Ước thực hiện 6 tháng so với cùng kỳ năm trước
 (tỷ lệ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</si>
</sst>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 #,##0\ _F_t_-;\-* #,##0\ _F_t_-;_-* &quot;-&quot;\ _F_t_-;_-@_-"/>
    <numFmt numFmtId="167" formatCode="_-* #,##0.00\ _F_t_-;\-* #,##0.00\ _F_t_-;_-* &quot;-&quot;??\ _F_t_-;_-@_-"/>
    <numFmt numFmtId="168" formatCode="\$#,##0\ ;\(\$#,##0\)"/>
    <numFmt numFmtId="169" formatCode="&quot;\&quot;#,##0;[Red]&quot;\&quot;&quot;\&quot;\-#,##0"/>
    <numFmt numFmtId="170" formatCode="&quot;\&quot;#,##0.00;[Red]&quot;\&quot;&quot;\&quot;&quot;\&quot;&quot;\&quot;&quot;\&quot;&quot;\&quot;\-#,##0.00"/>
    <numFmt numFmtId="171" formatCode="&quot;\&quot;#,##0.00;[Red]&quot;\&quot;\-#,##0.00"/>
    <numFmt numFmtId="172" formatCode="&quot;\&quot;#,##0;[Red]&quot;\&quot;\-#,##0"/>
    <numFmt numFmtId="173" formatCode="#,##0.0000"/>
    <numFmt numFmtId="174" formatCode="#,##0.0000000"/>
  </numFmts>
  <fonts count="95">
    <font>
      <sz val="12"/>
      <color theme="1"/>
      <name val="Times New Roman"/>
      <family val="2"/>
    </font>
    <font>
      <sz val="11"/>
      <color indexed="8"/>
      <name val="Calibri"/>
      <family val="2"/>
    </font>
    <font>
      <sz val="10"/>
      <name val="VNI-Times"/>
      <family val="0"/>
    </font>
    <font>
      <sz val="10"/>
      <name val="MS Sans Serif"/>
      <family val="2"/>
    </font>
    <font>
      <sz val="10"/>
      <name val="Times New Roman"/>
      <family val="1"/>
    </font>
    <font>
      <b/>
      <sz val="10"/>
      <name val="Times New Roman"/>
      <family val="1"/>
    </font>
    <font>
      <sz val="12"/>
      <name val="VNI-Helve-Condense"/>
      <family val="0"/>
    </font>
    <font>
      <sz val="10"/>
      <name val="Arial"/>
      <family val="2"/>
    </font>
    <font>
      <sz val="12"/>
      <name val="Times New Roman"/>
      <family val="1"/>
    </font>
    <font>
      <sz val="12"/>
      <name val=".VnTime"/>
      <family val="2"/>
    </font>
    <font>
      <sz val="14"/>
      <name val="뼻뮝"/>
      <family val="3"/>
    </font>
    <font>
      <sz val="12"/>
      <name val="뼻뮝"/>
      <family val="1"/>
    </font>
    <font>
      <sz val="12"/>
      <name val="바탕체"/>
      <family val="1"/>
    </font>
    <font>
      <sz val="10"/>
      <name val="굴림체"/>
      <family val="3"/>
    </font>
    <font>
      <sz val="12"/>
      <color indexed="8"/>
      <name val="Times New Roman"/>
      <family val="2"/>
    </font>
    <font>
      <sz val="13"/>
      <name val="Times New Roman"/>
      <family val="1"/>
    </font>
    <font>
      <i/>
      <sz val="10"/>
      <color indexed="12"/>
      <name val="Times New Roman"/>
      <family val="1"/>
    </font>
    <font>
      <sz val="10"/>
      <color indexed="8"/>
      <name val="Times New Roman"/>
      <family val="1"/>
    </font>
    <font>
      <sz val="10"/>
      <color indexed="12"/>
      <name val="Times New Roman"/>
      <family val="1"/>
    </font>
    <font>
      <b/>
      <sz val="10"/>
      <color indexed="12"/>
      <name val="Times New Roman"/>
      <family val="1"/>
    </font>
    <font>
      <b/>
      <sz val="10"/>
      <color indexed="8"/>
      <name val="Times New Roman"/>
      <family val="1"/>
    </font>
    <font>
      <i/>
      <sz val="10"/>
      <color indexed="8"/>
      <name val="Times New Roman"/>
      <family val="1"/>
    </font>
    <font>
      <sz val="9.5"/>
      <color indexed="8"/>
      <name val="Times New Roman"/>
      <family val="1"/>
    </font>
    <font>
      <sz val="11"/>
      <color indexed="8"/>
      <name val="Times New Roman"/>
      <family val="1"/>
    </font>
    <font>
      <sz val="11"/>
      <name val="Times New Roman"/>
      <family val="1"/>
    </font>
    <font>
      <sz val="11"/>
      <color indexed="12"/>
      <name val="Times New Roman"/>
      <family val="1"/>
    </font>
    <font>
      <b/>
      <sz val="11"/>
      <name val="Times New Roman"/>
      <family val="1"/>
    </font>
    <font>
      <b/>
      <sz val="11"/>
      <color indexed="12"/>
      <name val="Times New Roman"/>
      <family val="1"/>
    </font>
    <font>
      <b/>
      <sz val="9"/>
      <color indexed="8"/>
      <name val="Times New Roman"/>
      <family val="1"/>
    </font>
    <font>
      <b/>
      <sz val="9"/>
      <name val="Times New Roman"/>
      <family val="1"/>
    </font>
    <font>
      <i/>
      <sz val="12"/>
      <color indexed="8"/>
      <name val="Times New Roman"/>
      <family val="1"/>
    </font>
    <font>
      <b/>
      <sz val="13"/>
      <name val="Times New Roman"/>
      <family val="1"/>
    </font>
    <font>
      <i/>
      <sz val="11"/>
      <name val="Times New Roman"/>
      <family val="1"/>
    </font>
    <font>
      <sz val="8"/>
      <color indexed="8"/>
      <name val="Arial"/>
      <family val="2"/>
    </font>
    <font>
      <b/>
      <u val="single"/>
      <sz val="13"/>
      <name val="Times New Roman"/>
      <family val="1"/>
    </font>
    <font>
      <b/>
      <sz val="12"/>
      <color indexed="8"/>
      <name val="Times New Roman"/>
      <family val="1"/>
    </font>
    <font>
      <sz val="11.5"/>
      <color indexed="8"/>
      <name val="Times New Roman"/>
      <family val="1"/>
    </font>
    <font>
      <sz val="11.5"/>
      <color indexed="9"/>
      <name val="Times New Roman"/>
      <family val="1"/>
    </font>
    <font>
      <b/>
      <sz val="11.5"/>
      <color indexed="10"/>
      <name val="Times New Roman"/>
      <family val="1"/>
    </font>
    <font>
      <sz val="11.5"/>
      <name val="Times New Roman"/>
      <family val="1"/>
    </font>
    <font>
      <sz val="11.5"/>
      <color indexed="12"/>
      <name val="Times New Roman"/>
      <family val="1"/>
    </font>
    <font>
      <b/>
      <sz val="9"/>
      <name val="Tahoma"/>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FF"/>
      <name val="Times New Roman"/>
      <family val="1"/>
    </font>
    <font>
      <b/>
      <sz val="10"/>
      <color rgb="FF0000FF"/>
      <name val="Times New Roman"/>
      <family val="1"/>
    </font>
    <font>
      <i/>
      <sz val="10"/>
      <color rgb="FF0000FF"/>
      <name val="Times New Roman"/>
      <family val="1"/>
    </font>
    <font>
      <i/>
      <sz val="10"/>
      <color theme="1"/>
      <name val="Times New Roman"/>
      <family val="1"/>
    </font>
    <font>
      <b/>
      <sz val="10"/>
      <color theme="1"/>
      <name val="Times New Roman"/>
      <family val="1"/>
    </font>
    <font>
      <sz val="10"/>
      <color theme="1"/>
      <name val="Times New Roman"/>
      <family val="1"/>
    </font>
    <font>
      <sz val="11"/>
      <color theme="1"/>
      <name val="Times New Roman"/>
      <family val="1"/>
    </font>
    <font>
      <sz val="11"/>
      <color rgb="FF0000FF"/>
      <name val="Times New Roman"/>
      <family val="1"/>
    </font>
    <font>
      <sz val="9.5"/>
      <color theme="1"/>
      <name val="Times New Roman"/>
      <family val="1"/>
    </font>
    <font>
      <b/>
      <sz val="11"/>
      <color rgb="FF0000FF"/>
      <name val="Times New Roman"/>
      <family val="1"/>
    </font>
    <font>
      <sz val="8"/>
      <color rgb="FF000000"/>
      <name val="Arial"/>
      <family val="2"/>
    </font>
    <font>
      <i/>
      <sz val="12"/>
      <color theme="1"/>
      <name val="Times New Roman"/>
      <family val="1"/>
    </font>
    <font>
      <sz val="11.5"/>
      <color theme="0"/>
      <name val="Times New Roman"/>
      <family val="1"/>
    </font>
    <font>
      <b/>
      <sz val="9"/>
      <color theme="1"/>
      <name val="Times New Roman"/>
      <family val="1"/>
    </font>
    <font>
      <sz val="11.5"/>
      <color theme="1"/>
      <name val="Times New Roman"/>
      <family val="1"/>
    </font>
    <font>
      <b/>
      <sz val="11.5"/>
      <color rgb="FFFF0000"/>
      <name val="Times New Roman"/>
      <family val="1"/>
    </font>
    <font>
      <sz val="11.5"/>
      <color rgb="FF0000FF"/>
      <name val="Times New Roman"/>
      <family val="1"/>
    </font>
    <font>
      <b/>
      <sz val="12"/>
      <color theme="1"/>
      <name val="Times New Roman"/>
      <family val="1"/>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164" fontId="6" fillId="0" borderId="0" applyFont="0" applyFill="0" applyBorder="0" applyAlignment="0" applyProtection="0"/>
    <xf numFmtId="38" fontId="3"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165" fontId="7" fillId="0" borderId="0" applyFont="0" applyFill="0" applyBorder="0" applyAlignment="0" applyProtection="0"/>
    <xf numFmtId="167" fontId="2" fillId="0" borderId="0" applyFont="0" applyFill="0" applyBorder="0" applyAlignment="0" applyProtection="0"/>
    <xf numFmtId="40" fontId="3"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40"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7" fillId="0" borderId="0" applyFont="0" applyFill="0" applyBorder="0" applyAlignment="0" applyProtection="0"/>
    <xf numFmtId="0" fontId="7" fillId="0" borderId="0" applyFont="0" applyFill="0" applyBorder="0" applyAlignment="0" applyProtection="0"/>
    <xf numFmtId="0" fontId="64" fillId="0" borderId="0" applyNumberFormat="0" applyFill="0" applyBorder="0" applyAlignment="0" applyProtection="0"/>
    <xf numFmtId="2" fontId="7" fillId="0" borderId="0" applyFon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49" fontId="2" fillId="0" borderId="0">
      <alignment vertical="center"/>
      <protection/>
    </xf>
    <xf numFmtId="0" fontId="70" fillId="0" borderId="6" applyNumberFormat="0" applyFill="0" applyAlignment="0" applyProtection="0"/>
    <xf numFmtId="0" fontId="71" fillId="31" borderId="0" applyNumberFormat="0" applyBorder="0" applyAlignment="0" applyProtection="0"/>
    <xf numFmtId="0" fontId="59" fillId="0" borderId="0">
      <alignment/>
      <protection/>
    </xf>
    <xf numFmtId="0" fontId="8" fillId="0" borderId="0">
      <alignment/>
      <protection/>
    </xf>
    <xf numFmtId="0" fontId="7" fillId="0" borderId="0">
      <alignment/>
      <protection/>
    </xf>
    <xf numFmtId="0" fontId="9" fillId="0" borderId="0">
      <alignment/>
      <protection/>
    </xf>
    <xf numFmtId="0" fontId="59"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59" fillId="0" borderId="0">
      <alignment/>
      <protection/>
    </xf>
    <xf numFmtId="0" fontId="3" fillId="0" borderId="0">
      <alignment/>
      <protection/>
    </xf>
    <xf numFmtId="0" fontId="2" fillId="0" borderId="0">
      <alignment/>
      <protection/>
    </xf>
    <xf numFmtId="0" fontId="3" fillId="0" borderId="0">
      <alignment/>
      <protection/>
    </xf>
    <xf numFmtId="0" fontId="59" fillId="0" borderId="0">
      <alignment/>
      <protection/>
    </xf>
    <xf numFmtId="0" fontId="0" fillId="0" borderId="0">
      <alignment/>
      <protection/>
    </xf>
    <xf numFmtId="0" fontId="3" fillId="0" borderId="0">
      <alignment/>
      <protection/>
    </xf>
    <xf numFmtId="0" fontId="3" fillId="0" borderId="0">
      <alignment/>
      <protection/>
    </xf>
    <xf numFmtId="0" fontId="15" fillId="0" borderId="0">
      <alignment/>
      <protection/>
    </xf>
    <xf numFmtId="0" fontId="6" fillId="0" borderId="0">
      <alignment/>
      <protection/>
    </xf>
    <xf numFmtId="0" fontId="3" fillId="0" borderId="0">
      <alignment/>
      <protection/>
    </xf>
    <xf numFmtId="0" fontId="7" fillId="0" borderId="0">
      <alignment/>
      <protection/>
    </xf>
    <xf numFmtId="0" fontId="2"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0" fontId="7" fillId="0" borderId="0" applyFont="0" applyFill="0" applyBorder="0" applyAlignment="0" applyProtection="0"/>
    <xf numFmtId="0" fontId="11" fillId="0" borderId="0">
      <alignment/>
      <protection/>
    </xf>
    <xf numFmtId="169" fontId="7" fillId="0" borderId="0" applyFont="0" applyFill="0" applyBorder="0" applyAlignment="0" applyProtection="0"/>
    <xf numFmtId="170" fontId="7"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0" fontId="13" fillId="0" borderId="0">
      <alignment/>
      <protection/>
    </xf>
  </cellStyleXfs>
  <cellXfs count="73">
    <xf numFmtId="0" fontId="0" fillId="0" borderId="0" xfId="0" applyAlignment="1">
      <alignment/>
    </xf>
    <xf numFmtId="0" fontId="4" fillId="0" borderId="10" xfId="106" applyFont="1" applyFill="1" applyBorder="1" applyAlignment="1">
      <alignment horizontal="center"/>
      <protection/>
    </xf>
    <xf numFmtId="0" fontId="5" fillId="0" borderId="10" xfId="95" applyFont="1" applyFill="1" applyBorder="1" applyAlignment="1">
      <alignment vertical="top"/>
      <protection/>
    </xf>
    <xf numFmtId="0" fontId="4" fillId="0" borderId="10" xfId="95" applyFont="1" applyFill="1" applyBorder="1" applyAlignment="1">
      <alignment vertical="top"/>
      <protection/>
    </xf>
    <xf numFmtId="0" fontId="4" fillId="0" borderId="0" xfId="106" applyFont="1" applyFill="1">
      <alignment/>
      <protection/>
    </xf>
    <xf numFmtId="3" fontId="76" fillId="0" borderId="10" xfId="95" applyNumberFormat="1" applyFont="1" applyFill="1" applyBorder="1" applyAlignment="1">
      <alignment vertical="top"/>
      <protection/>
    </xf>
    <xf numFmtId="3" fontId="77" fillId="0" borderId="10" xfId="95" applyNumberFormat="1" applyFont="1" applyFill="1" applyBorder="1" applyAlignment="1" quotePrefix="1">
      <alignment vertical="top"/>
      <protection/>
    </xf>
    <xf numFmtId="3" fontId="78" fillId="0" borderId="10" xfId="95" applyNumberFormat="1" applyFont="1" applyFill="1" applyBorder="1" applyAlignment="1">
      <alignment vertical="top"/>
      <protection/>
    </xf>
    <xf numFmtId="0" fontId="76" fillId="0" borderId="0" xfId="106" applyFont="1" applyFill="1">
      <alignment/>
      <protection/>
    </xf>
    <xf numFmtId="3" fontId="79" fillId="0" borderId="10" xfId="95" applyNumberFormat="1" applyFont="1" applyFill="1" applyBorder="1" applyAlignment="1">
      <alignment vertical="top"/>
      <protection/>
    </xf>
    <xf numFmtId="0" fontId="5" fillId="0" borderId="10" xfId="106" applyFont="1" applyFill="1" applyBorder="1" applyAlignment="1">
      <alignment horizontal="center"/>
      <protection/>
    </xf>
    <xf numFmtId="3" fontId="80" fillId="0" borderId="10" xfId="95" applyNumberFormat="1" applyFont="1" applyFill="1" applyBorder="1" applyAlignment="1">
      <alignment vertical="top"/>
      <protection/>
    </xf>
    <xf numFmtId="3" fontId="81" fillId="0" borderId="10" xfId="95" applyNumberFormat="1" applyFont="1" applyFill="1" applyBorder="1" applyAlignment="1">
      <alignment vertical="top"/>
      <protection/>
    </xf>
    <xf numFmtId="3" fontId="80" fillId="0" borderId="10" xfId="95" applyNumberFormat="1" applyFont="1" applyFill="1" applyBorder="1" applyAlignment="1" quotePrefix="1">
      <alignment vertical="top"/>
      <protection/>
    </xf>
    <xf numFmtId="0" fontId="81" fillId="0" borderId="0" xfId="106" applyFont="1" applyFill="1">
      <alignment/>
      <protection/>
    </xf>
    <xf numFmtId="3" fontId="80" fillId="0" borderId="10" xfId="95" applyNumberFormat="1" applyFont="1" applyFill="1" applyBorder="1" applyAlignment="1">
      <alignment horizontal="right" vertical="top"/>
      <protection/>
    </xf>
    <xf numFmtId="3" fontId="4" fillId="0" borderId="10" xfId="106" applyNumberFormat="1" applyFont="1" applyFill="1" applyBorder="1">
      <alignment/>
      <protection/>
    </xf>
    <xf numFmtId="0" fontId="81" fillId="0" borderId="10" xfId="106" applyFont="1" applyFill="1" applyBorder="1" applyAlignment="1">
      <alignment horizontal="center"/>
      <protection/>
    </xf>
    <xf numFmtId="0" fontId="81" fillId="0" borderId="10" xfId="95" applyFont="1" applyFill="1" applyBorder="1" applyAlignment="1">
      <alignment vertical="top"/>
      <protection/>
    </xf>
    <xf numFmtId="3" fontId="4" fillId="0" borderId="10" xfId="95" applyNumberFormat="1" applyFont="1" applyFill="1" applyBorder="1" applyAlignment="1">
      <alignment vertical="top"/>
      <protection/>
    </xf>
    <xf numFmtId="0" fontId="5" fillId="0" borderId="0" xfId="106" applyFont="1" applyFill="1">
      <alignment/>
      <protection/>
    </xf>
    <xf numFmtId="3" fontId="4" fillId="0" borderId="0" xfId="106" applyNumberFormat="1" applyFont="1" applyFill="1">
      <alignment/>
      <protection/>
    </xf>
    <xf numFmtId="0" fontId="82" fillId="0" borderId="0" xfId="106" applyFont="1" applyFill="1" applyAlignment="1">
      <alignment horizontal="right"/>
      <protection/>
    </xf>
    <xf numFmtId="0" fontId="24" fillId="0" borderId="0" xfId="106" applyFont="1" applyFill="1" applyAlignment="1">
      <alignment/>
      <protection/>
    </xf>
    <xf numFmtId="0" fontId="83" fillId="0" borderId="0" xfId="106" applyFont="1" applyFill="1" applyAlignment="1">
      <alignment horizontal="right"/>
      <protection/>
    </xf>
    <xf numFmtId="0" fontId="26" fillId="0" borderId="0" xfId="106" applyFont="1" applyFill="1" applyAlignment="1">
      <alignment/>
      <protection/>
    </xf>
    <xf numFmtId="0" fontId="84" fillId="0" borderId="0" xfId="106" applyFont="1" applyFill="1" applyAlignment="1">
      <alignment horizontal="centerContinuous"/>
      <protection/>
    </xf>
    <xf numFmtId="3" fontId="84" fillId="0" borderId="0" xfId="106" applyNumberFormat="1" applyFont="1" applyFill="1" applyAlignment="1">
      <alignment horizontal="right"/>
      <protection/>
    </xf>
    <xf numFmtId="0" fontId="84" fillId="0" borderId="0" xfId="106" applyFont="1" applyFill="1" applyAlignment="1">
      <alignment/>
      <protection/>
    </xf>
    <xf numFmtId="0" fontId="29" fillId="0" borderId="0" xfId="106" applyFont="1" applyFill="1" applyAlignment="1">
      <alignment horizontal="center"/>
      <protection/>
    </xf>
    <xf numFmtId="0" fontId="31" fillId="0" borderId="0" xfId="106" applyFont="1" applyFill="1" applyAlignment="1">
      <alignment/>
      <protection/>
    </xf>
    <xf numFmtId="0" fontId="32" fillId="33" borderId="0" xfId="106" applyFont="1" applyFill="1" applyAlignment="1">
      <alignment horizontal="right"/>
      <protection/>
    </xf>
    <xf numFmtId="0" fontId="85" fillId="0" borderId="0" xfId="106" applyFont="1" applyFill="1" applyAlignment="1">
      <alignment/>
      <protection/>
    </xf>
    <xf numFmtId="3" fontId="81" fillId="0" borderId="10" xfId="95" applyNumberFormat="1" applyFont="1" applyFill="1" applyBorder="1" applyAlignment="1">
      <alignment horizontal="right" vertical="top"/>
      <protection/>
    </xf>
    <xf numFmtId="0" fontId="86" fillId="0" borderId="0" xfId="0" applyFont="1" applyAlignment="1">
      <alignment/>
    </xf>
    <xf numFmtId="3" fontId="77" fillId="0" borderId="10" xfId="95" applyNumberFormat="1" applyFont="1" applyFill="1" applyBorder="1" applyAlignment="1">
      <alignment vertical="top"/>
      <protection/>
    </xf>
    <xf numFmtId="0" fontId="76" fillId="0" borderId="10" xfId="106" applyFont="1" applyFill="1" applyBorder="1" applyAlignment="1">
      <alignment horizontal="center"/>
      <protection/>
    </xf>
    <xf numFmtId="0" fontId="76" fillId="0" borderId="10" xfId="0" applyFont="1" applyFill="1" applyBorder="1" applyAlignment="1">
      <alignment horizontal="left" vertical="center" wrapText="1"/>
    </xf>
    <xf numFmtId="3" fontId="5" fillId="0" borderId="0" xfId="106" applyNumberFormat="1" applyFont="1" applyFill="1">
      <alignment/>
      <protection/>
    </xf>
    <xf numFmtId="0" fontId="76" fillId="0" borderId="10" xfId="95" applyFont="1" applyFill="1" applyBorder="1" applyAlignment="1">
      <alignment vertical="top"/>
      <protection/>
    </xf>
    <xf numFmtId="43" fontId="81" fillId="0" borderId="0" xfId="106" applyNumberFormat="1" applyFont="1" applyFill="1">
      <alignment/>
      <protection/>
    </xf>
    <xf numFmtId="0" fontId="83" fillId="0" borderId="0" xfId="106" applyFont="1" applyFill="1" applyAlignment="1">
      <alignment horizontal="left"/>
      <protection/>
    </xf>
    <xf numFmtId="3" fontId="80" fillId="0" borderId="0" xfId="106" applyNumberFormat="1" applyFont="1" applyFill="1">
      <alignment/>
      <protection/>
    </xf>
    <xf numFmtId="0" fontId="34" fillId="0" borderId="0" xfId="0" applyFont="1" applyAlignment="1">
      <alignment/>
    </xf>
    <xf numFmtId="0" fontId="87" fillId="0" borderId="0" xfId="106" applyFont="1" applyFill="1" applyAlignment="1">
      <alignment horizontal="left" vertical="top" wrapText="1"/>
      <protection/>
    </xf>
    <xf numFmtId="0" fontId="88" fillId="0" borderId="0" xfId="106" applyFont="1" applyFill="1">
      <alignment/>
      <protection/>
    </xf>
    <xf numFmtId="0" fontId="39" fillId="0" borderId="0" xfId="106" applyFont="1" applyFill="1">
      <alignment/>
      <protection/>
    </xf>
    <xf numFmtId="0" fontId="81" fillId="0" borderId="10" xfId="0" applyFont="1" applyFill="1" applyBorder="1" applyAlignment="1">
      <alignment horizontal="left" vertical="center" wrapText="1"/>
    </xf>
    <xf numFmtId="0" fontId="84" fillId="0" borderId="10" xfId="0" applyFont="1" applyFill="1" applyBorder="1" applyAlignment="1">
      <alignment horizontal="left" vertical="center" wrapText="1"/>
    </xf>
    <xf numFmtId="3" fontId="76" fillId="0" borderId="0" xfId="106" applyNumberFormat="1" applyFont="1" applyFill="1">
      <alignment/>
      <protection/>
    </xf>
    <xf numFmtId="3" fontId="81" fillId="0" borderId="0" xfId="106" applyNumberFormat="1" applyFont="1" applyFill="1">
      <alignment/>
      <protection/>
    </xf>
    <xf numFmtId="3" fontId="5" fillId="0" borderId="10" xfId="106" applyNumberFormat="1" applyFont="1" applyFill="1" applyBorder="1">
      <alignment/>
      <protection/>
    </xf>
    <xf numFmtId="3" fontId="80" fillId="0" borderId="11" xfId="95" applyNumberFormat="1" applyFont="1" applyFill="1" applyBorder="1" applyAlignment="1">
      <alignment vertical="top"/>
      <protection/>
    </xf>
    <xf numFmtId="3" fontId="81" fillId="0" borderId="11" xfId="95" applyNumberFormat="1" applyFont="1" applyFill="1" applyBorder="1" applyAlignment="1">
      <alignment vertical="top"/>
      <protection/>
    </xf>
    <xf numFmtId="3" fontId="81" fillId="0" borderId="11" xfId="95" applyNumberFormat="1" applyFont="1" applyFill="1" applyBorder="1" applyAlignment="1">
      <alignment horizontal="right" vertical="top"/>
      <protection/>
    </xf>
    <xf numFmtId="0" fontId="89" fillId="0" borderId="10" xfId="106" applyFont="1" applyFill="1" applyBorder="1" applyAlignment="1">
      <alignment horizontal="center" vertical="top"/>
      <protection/>
    </xf>
    <xf numFmtId="0" fontId="29" fillId="0" borderId="10" xfId="106" applyFont="1" applyFill="1" applyBorder="1" applyAlignment="1">
      <alignment horizontal="center" vertical="top" wrapText="1"/>
      <protection/>
    </xf>
    <xf numFmtId="0" fontId="89" fillId="0" borderId="10" xfId="106" applyFont="1" applyFill="1" applyBorder="1" applyAlignment="1">
      <alignment horizontal="center" vertical="top" wrapText="1"/>
      <protection/>
    </xf>
    <xf numFmtId="0" fontId="90" fillId="0" borderId="10" xfId="106" applyFont="1" applyFill="1" applyBorder="1">
      <alignment/>
      <protection/>
    </xf>
    <xf numFmtId="0" fontId="88" fillId="0" borderId="10" xfId="106" applyFont="1" applyFill="1" applyBorder="1">
      <alignment/>
      <protection/>
    </xf>
    <xf numFmtId="3" fontId="91" fillId="0" borderId="10" xfId="106" applyNumberFormat="1" applyFont="1" applyFill="1" applyBorder="1">
      <alignment/>
      <protection/>
    </xf>
    <xf numFmtId="3" fontId="88" fillId="0" borderId="10" xfId="106" applyNumberFormat="1" applyFont="1" applyFill="1" applyBorder="1">
      <alignment/>
      <protection/>
    </xf>
    <xf numFmtId="0" fontId="39" fillId="0" borderId="10" xfId="106" applyFont="1" applyFill="1" applyBorder="1">
      <alignment/>
      <protection/>
    </xf>
    <xf numFmtId="3" fontId="39" fillId="0" borderId="10" xfId="106" applyNumberFormat="1" applyFont="1" applyFill="1" applyBorder="1">
      <alignment/>
      <protection/>
    </xf>
    <xf numFmtId="3" fontId="90" fillId="0" borderId="10" xfId="106" applyNumberFormat="1" applyFont="1" applyFill="1" applyBorder="1">
      <alignment/>
      <protection/>
    </xf>
    <xf numFmtId="3" fontId="92" fillId="0" borderId="10" xfId="106" applyNumberFormat="1" applyFont="1" applyFill="1" applyBorder="1">
      <alignment/>
      <protection/>
    </xf>
    <xf numFmtId="174" fontId="4" fillId="0" borderId="0" xfId="106" applyNumberFormat="1" applyFont="1" applyFill="1" applyAlignment="1">
      <alignment horizontal="left"/>
      <protection/>
    </xf>
    <xf numFmtId="173" fontId="4" fillId="0" borderId="0" xfId="106" applyNumberFormat="1" applyFont="1" applyFill="1">
      <alignment/>
      <protection/>
    </xf>
    <xf numFmtId="0" fontId="93" fillId="0" borderId="0" xfId="106" applyFont="1" applyFill="1" applyAlignment="1">
      <alignment horizontal="center"/>
      <protection/>
    </xf>
    <xf numFmtId="0" fontId="87" fillId="0" borderId="0" xfId="106" applyFont="1" applyFill="1" applyAlignment="1">
      <alignment horizontal="center"/>
      <protection/>
    </xf>
    <xf numFmtId="0" fontId="31" fillId="0" borderId="0" xfId="106" applyFont="1" applyFill="1" applyAlignment="1">
      <alignment horizontal="center" vertical="top"/>
      <protection/>
    </xf>
    <xf numFmtId="0" fontId="87" fillId="0" borderId="0" xfId="106" applyFont="1" applyFill="1" applyAlignment="1">
      <alignment horizontal="justify" wrapText="1"/>
      <protection/>
    </xf>
    <xf numFmtId="0" fontId="87" fillId="0" borderId="0" xfId="106" applyFont="1" applyFill="1" applyAlignment="1">
      <alignment horizontal="justify" vertical="top" wrapText="1"/>
      <protection/>
    </xf>
  </cellXfs>
  <cellStyles count="11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0] 3" xfId="46"/>
    <cellStyle name="Comma [0] 4" xfId="47"/>
    <cellStyle name="Comma [0] 5" xfId="48"/>
    <cellStyle name="Comma [0] 6" xfId="49"/>
    <cellStyle name="Comma [0] 7" xfId="50"/>
    <cellStyle name="Comma 10" xfId="51"/>
    <cellStyle name="Comma 11" xfId="52"/>
    <cellStyle name="Comma 12" xfId="53"/>
    <cellStyle name="Comma 2" xfId="54"/>
    <cellStyle name="Comma 2 2" xfId="55"/>
    <cellStyle name="Comma 2 2 2" xfId="56"/>
    <cellStyle name="Comma 2 3" xfId="57"/>
    <cellStyle name="Comma 2 4" xfId="58"/>
    <cellStyle name="Comma 3" xfId="59"/>
    <cellStyle name="Comma 4" xfId="60"/>
    <cellStyle name="Comma 4 2" xfId="61"/>
    <cellStyle name="Comma 5" xfId="62"/>
    <cellStyle name="Comma 6" xfId="63"/>
    <cellStyle name="Comma 6 2" xfId="64"/>
    <cellStyle name="Comma 7" xfId="65"/>
    <cellStyle name="Comma 8" xfId="66"/>
    <cellStyle name="Comma 9" xfId="67"/>
    <cellStyle name="Comma0" xfId="68"/>
    <cellStyle name="Currency" xfId="69"/>
    <cellStyle name="Currency [0]" xfId="70"/>
    <cellStyle name="Currency0" xfId="71"/>
    <cellStyle name="Date" xfId="72"/>
    <cellStyle name="Explanatory Text" xfId="73"/>
    <cellStyle name="Fixed" xfId="74"/>
    <cellStyle name="Good" xfId="75"/>
    <cellStyle name="Heading 1" xfId="76"/>
    <cellStyle name="Heading 2" xfId="77"/>
    <cellStyle name="Heading 3" xfId="78"/>
    <cellStyle name="Heading 4" xfId="79"/>
    <cellStyle name="Input" xfId="80"/>
    <cellStyle name="lama" xfId="81"/>
    <cellStyle name="Linked Cell" xfId="82"/>
    <cellStyle name="Neutral" xfId="83"/>
    <cellStyle name="Normal 10" xfId="84"/>
    <cellStyle name="Normal 11" xfId="85"/>
    <cellStyle name="Normal 12" xfId="86"/>
    <cellStyle name="Normal 13" xfId="87"/>
    <cellStyle name="Normal 2" xfId="88"/>
    <cellStyle name="Normal 2 2" xfId="89"/>
    <cellStyle name="Normal 2 2 2" xfId="90"/>
    <cellStyle name="Normal 2 3" xfId="91"/>
    <cellStyle name="Normal 3" xfId="92"/>
    <cellStyle name="Normal 3 2" xfId="93"/>
    <cellStyle name="Normal 3 3" xfId="94"/>
    <cellStyle name="Normal 4" xfId="95"/>
    <cellStyle name="Normal 4 2" xfId="96"/>
    <cellStyle name="Normal 5" xfId="97"/>
    <cellStyle name="Normal 5 2" xfId="98"/>
    <cellStyle name="Normal 50" xfId="99"/>
    <cellStyle name="Normal 6" xfId="100"/>
    <cellStyle name="Normal 6 2" xfId="101"/>
    <cellStyle name="Normal 6 3" xfId="102"/>
    <cellStyle name="Normal 7" xfId="103"/>
    <cellStyle name="Normal 8" xfId="104"/>
    <cellStyle name="Normal 9" xfId="105"/>
    <cellStyle name="Normal_XL khac nhau HCSN 2013-H_goc" xfId="106"/>
    <cellStyle name="Note" xfId="107"/>
    <cellStyle name="Output" xfId="108"/>
    <cellStyle name="Percent" xfId="109"/>
    <cellStyle name="Percent 2" xfId="110"/>
    <cellStyle name="Title" xfId="111"/>
    <cellStyle name="Total" xfId="112"/>
    <cellStyle name="Warning Text" xfId="113"/>
    <cellStyle name="똿뗦먛귟 [0.00]_PRODUCT DETAIL Q1" xfId="114"/>
    <cellStyle name="똿뗦먛귟_PRODUCT DETAIL Q1" xfId="115"/>
    <cellStyle name="믅됞 [0.00]_PRODUCT DETAIL Q1" xfId="116"/>
    <cellStyle name="믅됞_PRODUCT DETAIL Q1" xfId="117"/>
    <cellStyle name="백분율_HOBONG" xfId="118"/>
    <cellStyle name="뷭?_BOOKSHIP" xfId="119"/>
    <cellStyle name="콤마 [0]_1202" xfId="120"/>
    <cellStyle name="콤마_1202" xfId="121"/>
    <cellStyle name="통화 [0]_1202" xfId="122"/>
    <cellStyle name="통화_1202" xfId="123"/>
    <cellStyle name="표준_(정보부문)월별인원계획"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C-STC\C&#244;ng%20khai%20NS\CK2022\Cong%20khai%20thuc%20hien%20DT%20thu%20chi%2020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C-STC\C&#244;ng%20khai%20NS\CK2022\Cong%20khai%20thuc%20hien%20DT%20thu%20chi%206thang-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8"/>
    </sheetNames>
    <sheetDataSet>
      <sheetData sheetId="0">
        <row r="12">
          <cell r="D12">
            <v>5254.568114000001</v>
          </cell>
        </row>
        <row r="27">
          <cell r="D27">
            <v>1137348.4968829998</v>
          </cell>
        </row>
        <row r="28">
          <cell r="D28">
            <v>1137348.4968829998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8"/>
      <sheetName val="Sheet1"/>
      <sheetName val="BC chi 6 thang 2022"/>
    </sheetNames>
    <sheetDataSet>
      <sheetData sheetId="0">
        <row r="14">
          <cell r="D14">
            <v>389.957</v>
          </cell>
        </row>
        <row r="15">
          <cell r="D15">
            <v>56.3</v>
          </cell>
        </row>
        <row r="16">
          <cell r="D16">
            <v>9.795</v>
          </cell>
        </row>
        <row r="17">
          <cell r="D17">
            <v>15.7725</v>
          </cell>
        </row>
        <row r="18">
          <cell r="D18">
            <v>2144.212</v>
          </cell>
        </row>
        <row r="19">
          <cell r="D19">
            <v>2043.412</v>
          </cell>
        </row>
        <row r="20">
          <cell r="D20">
            <v>7.6</v>
          </cell>
        </row>
        <row r="22">
          <cell r="D22">
            <v>13.6</v>
          </cell>
        </row>
        <row r="24">
          <cell r="D24">
            <v>56.386</v>
          </cell>
        </row>
        <row r="26">
          <cell r="D26">
            <v>2616.0365</v>
          </cell>
        </row>
        <row r="29">
          <cell r="D29">
            <v>79542.29143</v>
          </cell>
        </row>
        <row r="30">
          <cell r="D30">
            <v>16801.657637</v>
          </cell>
        </row>
        <row r="31">
          <cell r="D31">
            <v>62740.633793</v>
          </cell>
        </row>
        <row r="32">
          <cell r="D32">
            <v>181507.013821</v>
          </cell>
        </row>
        <row r="34">
          <cell r="D34">
            <v>181507.013821</v>
          </cell>
        </row>
        <row r="35">
          <cell r="D35">
            <v>34433.195455</v>
          </cell>
        </row>
        <row r="37">
          <cell r="D37">
            <v>34433.195455</v>
          </cell>
        </row>
        <row r="38">
          <cell r="D38">
            <v>92712.5259</v>
          </cell>
        </row>
        <row r="40">
          <cell r="D40">
            <v>92712.5259</v>
          </cell>
        </row>
        <row r="41">
          <cell r="D41">
            <v>25135.657857</v>
          </cell>
        </row>
        <row r="43">
          <cell r="D43">
            <v>25135.657857</v>
          </cell>
        </row>
        <row r="44">
          <cell r="D44">
            <v>26022.428073</v>
          </cell>
        </row>
        <row r="46">
          <cell r="D46">
            <v>26022.428073</v>
          </cell>
        </row>
        <row r="47">
          <cell r="D47">
            <v>4010.143733</v>
          </cell>
        </row>
        <row r="49">
          <cell r="D49">
            <v>4010.143733</v>
          </cell>
        </row>
        <row r="50">
          <cell r="D50">
            <v>192.48</v>
          </cell>
        </row>
        <row r="52">
          <cell r="D52">
            <v>192.48</v>
          </cell>
        </row>
        <row r="53">
          <cell r="D53">
            <v>14152.036727400002</v>
          </cell>
        </row>
        <row r="54">
          <cell r="D54">
            <v>906.613008</v>
          </cell>
        </row>
        <row r="55">
          <cell r="D55">
            <v>13245.423719400002</v>
          </cell>
        </row>
        <row r="56">
          <cell r="D56">
            <v>8536.171464</v>
          </cell>
        </row>
        <row r="58">
          <cell r="D58">
            <v>8536.171464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K64"/>
  <sheetViews>
    <sheetView showGridLines="0" showZeros="0" tabSelected="1" zoomScale="85" zoomScaleNormal="85" zoomScalePageLayoutView="0" workbookViewId="0" topLeftCell="A1">
      <selection activeCell="A1" sqref="A1"/>
    </sheetView>
  </sheetViews>
  <sheetFormatPr defaultColWidth="9.00390625" defaultRowHeight="15.75"/>
  <cols>
    <col min="1" max="1" width="3.50390625" style="4" customWidth="1"/>
    <col min="2" max="2" width="38.375" style="4" customWidth="1"/>
    <col min="3" max="3" width="9.50390625" style="4" customWidth="1"/>
    <col min="4" max="4" width="11.625" style="14" customWidth="1"/>
    <col min="5" max="5" width="12.875" style="14" customWidth="1"/>
    <col min="6" max="6" width="13.00390625" style="8" customWidth="1"/>
    <col min="7" max="12" width="9.00390625" style="4" hidden="1" customWidth="1"/>
    <col min="13" max="13" width="9.00390625" style="4" customWidth="1"/>
    <col min="14" max="16384" width="9.00390625" style="4" customWidth="1"/>
  </cols>
  <sheetData>
    <row r="1" spans="1:6" ht="15.75" customHeight="1">
      <c r="A1" s="41" t="s">
        <v>54</v>
      </c>
      <c r="C1" s="68" t="s">
        <v>55</v>
      </c>
      <c r="D1" s="68"/>
      <c r="E1" s="68"/>
      <c r="F1" s="68"/>
    </row>
    <row r="2" spans="1:6" s="23" customFormat="1" ht="15.75" customHeight="1">
      <c r="A2" s="25" t="s">
        <v>64</v>
      </c>
      <c r="D2" s="43" t="s">
        <v>56</v>
      </c>
      <c r="E2" s="43"/>
      <c r="F2" s="43"/>
    </row>
    <row r="3" spans="1:6" s="23" customFormat="1" ht="15.75">
      <c r="A3" s="23" t="s">
        <v>61</v>
      </c>
      <c r="C3" s="69" t="s">
        <v>68</v>
      </c>
      <c r="D3" s="69"/>
      <c r="E3" s="69"/>
      <c r="F3" s="69"/>
    </row>
    <row r="4" spans="4:6" s="23" customFormat="1" ht="15">
      <c r="D4" s="22"/>
      <c r="E4" s="22"/>
      <c r="F4" s="24"/>
    </row>
    <row r="5" spans="1:6" s="30" customFormat="1" ht="16.5">
      <c r="A5" s="70" t="s">
        <v>69</v>
      </c>
      <c r="B5" s="70"/>
      <c r="C5" s="70"/>
      <c r="D5" s="70"/>
      <c r="E5" s="70"/>
      <c r="F5" s="70"/>
    </row>
    <row r="6" spans="1:6" s="30" customFormat="1" ht="36" customHeight="1">
      <c r="A6" s="71" t="s">
        <v>59</v>
      </c>
      <c r="B6" s="71"/>
      <c r="C6" s="71"/>
      <c r="D6" s="71"/>
      <c r="E6" s="71"/>
      <c r="F6" s="71"/>
    </row>
    <row r="7" spans="1:6" s="30" customFormat="1" ht="51.75" customHeight="1">
      <c r="A7" s="72" t="s">
        <v>62</v>
      </c>
      <c r="B7" s="72"/>
      <c r="C7" s="72"/>
      <c r="D7" s="72"/>
      <c r="E7" s="72"/>
      <c r="F7" s="72"/>
    </row>
    <row r="8" spans="1:6" s="30" customFormat="1" ht="16.5">
      <c r="A8" s="44"/>
      <c r="B8" s="44"/>
      <c r="C8" s="44"/>
      <c r="D8" s="44"/>
      <c r="E8" s="44"/>
      <c r="F8" s="44"/>
    </row>
    <row r="9" spans="1:6" s="28" customFormat="1" ht="15">
      <c r="A9" s="32"/>
      <c r="B9" s="26"/>
      <c r="C9" s="26"/>
      <c r="D9" s="27"/>
      <c r="E9" s="27"/>
      <c r="F9" s="31" t="s">
        <v>57</v>
      </c>
    </row>
    <row r="10" spans="1:7" s="29" customFormat="1" ht="49.5" customHeight="1">
      <c r="A10" s="55" t="s">
        <v>1</v>
      </c>
      <c r="B10" s="56" t="s">
        <v>0</v>
      </c>
      <c r="C10" s="57" t="s">
        <v>51</v>
      </c>
      <c r="D10" s="57" t="s">
        <v>70</v>
      </c>
      <c r="E10" s="57" t="s">
        <v>75</v>
      </c>
      <c r="F10" s="57" t="s">
        <v>76</v>
      </c>
      <c r="G10" s="29" t="s">
        <v>71</v>
      </c>
    </row>
    <row r="11" spans="1:7" ht="12.75">
      <c r="A11" s="10" t="s">
        <v>35</v>
      </c>
      <c r="B11" s="2" t="s">
        <v>3</v>
      </c>
      <c r="C11" s="11">
        <f>C12</f>
        <v>5031</v>
      </c>
      <c r="D11" s="11">
        <f>D12</f>
        <v>1999.2169999999996</v>
      </c>
      <c r="E11" s="11">
        <f>D11/C11*100</f>
        <v>39.737964619359964</v>
      </c>
      <c r="F11" s="11">
        <f>F12</f>
        <v>38.04721827990751</v>
      </c>
      <c r="G11" s="21">
        <f>G12</f>
        <v>5254.568114000001</v>
      </c>
    </row>
    <row r="12" spans="1:7" ht="12.75">
      <c r="A12" s="10" t="s">
        <v>2</v>
      </c>
      <c r="B12" s="2" t="s">
        <v>4</v>
      </c>
      <c r="C12" s="11">
        <f>C13+C19</f>
        <v>5031</v>
      </c>
      <c r="D12" s="11">
        <f>D13+D19</f>
        <v>1999.2169999999996</v>
      </c>
      <c r="E12" s="11">
        <f>D12/C12*100</f>
        <v>39.737964619359964</v>
      </c>
      <c r="F12" s="35">
        <f>D12/G12*100</f>
        <v>38.04721827990751</v>
      </c>
      <c r="G12" s="52">
        <f>'[1]Q8'!$D$12</f>
        <v>5254.568114000001</v>
      </c>
    </row>
    <row r="13" spans="1:7" ht="12.75">
      <c r="A13" s="17">
        <v>1</v>
      </c>
      <c r="B13" s="18" t="s">
        <v>6</v>
      </c>
      <c r="C13" s="12">
        <f>SUM(C14:C18)</f>
        <v>1200.6999999999998</v>
      </c>
      <c r="D13" s="12">
        <f>SUM(D14:D18)</f>
        <v>545.14</v>
      </c>
      <c r="E13" s="12">
        <f>D13/C13*100</f>
        <v>45.40184892146249</v>
      </c>
      <c r="F13" s="5">
        <f>D13/G13*100</f>
        <v>112.30170706258129</v>
      </c>
      <c r="G13" s="53">
        <f>SUM(G14:G18)</f>
        <v>485.4245</v>
      </c>
    </row>
    <row r="14" spans="1:7" s="8" customFormat="1" ht="12.75">
      <c r="A14" s="36"/>
      <c r="B14" s="47" t="s">
        <v>41</v>
      </c>
      <c r="C14" s="5">
        <f>987</f>
        <v>987</v>
      </c>
      <c r="D14" s="5">
        <f>442.792</f>
        <v>442.792</v>
      </c>
      <c r="E14" s="5">
        <f>D14/C14*100</f>
        <v>44.86241134751773</v>
      </c>
      <c r="F14" s="5">
        <f aca="true" t="shared" si="0" ref="F14:F23">D14/G14*100</f>
        <v>113.54892975379336</v>
      </c>
      <c r="G14" s="49">
        <f>'[2]Q8'!$D$14</f>
        <v>389.957</v>
      </c>
    </row>
    <row r="15" spans="1:7" s="8" customFormat="1" ht="12.75">
      <c r="A15" s="36"/>
      <c r="B15" s="47" t="s">
        <v>42</v>
      </c>
      <c r="C15" s="5">
        <f>110+0.3</f>
        <v>110.3</v>
      </c>
      <c r="D15" s="5">
        <v>57.6</v>
      </c>
      <c r="E15" s="5">
        <f aca="true" t="shared" si="1" ref="E15:E22">D15/C15*100</f>
        <v>52.22121486854034</v>
      </c>
      <c r="F15" s="5"/>
      <c r="G15" s="49">
        <f>'[2]Q8'!$D$15</f>
        <v>56.3</v>
      </c>
    </row>
    <row r="16" spans="1:7" s="8" customFormat="1" ht="25.5">
      <c r="A16" s="36"/>
      <c r="B16" s="47" t="s">
        <v>49</v>
      </c>
      <c r="C16" s="5">
        <f>17.1+0.5</f>
        <v>17.6</v>
      </c>
      <c r="D16" s="5">
        <f>21.775</f>
        <v>21.775</v>
      </c>
      <c r="E16" s="5">
        <f t="shared" si="1"/>
        <v>123.72159090909089</v>
      </c>
      <c r="F16" s="5">
        <f>D16/G16*100</f>
        <v>222.30729964267485</v>
      </c>
      <c r="G16" s="49">
        <f>'[2]Q8'!$D$16</f>
        <v>9.795</v>
      </c>
    </row>
    <row r="17" spans="1:7" s="8" customFormat="1" ht="12.75">
      <c r="A17" s="36"/>
      <c r="B17" s="47" t="s">
        <v>43</v>
      </c>
      <c r="C17" s="5">
        <v>57</v>
      </c>
      <c r="D17" s="5">
        <f>22.973</f>
        <v>22.973</v>
      </c>
      <c r="E17" s="5">
        <f t="shared" si="1"/>
        <v>40.30350877192983</v>
      </c>
      <c r="F17" s="5">
        <f t="shared" si="0"/>
        <v>145.65224282770643</v>
      </c>
      <c r="G17" s="49">
        <f>'[2]Q8'!$D$17</f>
        <v>15.7725</v>
      </c>
    </row>
    <row r="18" spans="1:7" s="8" customFormat="1" ht="25.5">
      <c r="A18" s="36"/>
      <c r="B18" s="47" t="s">
        <v>65</v>
      </c>
      <c r="C18" s="5">
        <f>28.8</f>
        <v>28.8</v>
      </c>
      <c r="D18" s="5"/>
      <c r="E18" s="5">
        <f t="shared" si="1"/>
        <v>0</v>
      </c>
      <c r="F18" s="5"/>
      <c r="G18" s="49">
        <f>'[2]Q8'!$D$22</f>
        <v>13.6</v>
      </c>
    </row>
    <row r="19" spans="1:7" s="8" customFormat="1" ht="12.75">
      <c r="A19" s="36">
        <v>2</v>
      </c>
      <c r="B19" s="39" t="s">
        <v>8</v>
      </c>
      <c r="C19" s="5">
        <f>SUM(C20:C24)</f>
        <v>3830.3</v>
      </c>
      <c r="D19" s="5">
        <f>SUM(D20:D24)</f>
        <v>1454.0769999999998</v>
      </c>
      <c r="E19" s="5">
        <f t="shared" si="1"/>
        <v>37.962483356395055</v>
      </c>
      <c r="F19" s="5">
        <f t="shared" si="0"/>
        <v>67.81405010325471</v>
      </c>
      <c r="G19" s="49">
        <f>'[2]Q8'!$D$18</f>
        <v>2144.212</v>
      </c>
    </row>
    <row r="20" spans="1:7" s="8" customFormat="1" ht="12.75">
      <c r="A20" s="36"/>
      <c r="B20" s="47" t="s">
        <v>44</v>
      </c>
      <c r="C20" s="5">
        <f>3632</f>
        <v>3632</v>
      </c>
      <c r="D20" s="5">
        <f>1299.329+104.772</f>
        <v>1404.1009999999999</v>
      </c>
      <c r="E20" s="5">
        <f t="shared" si="1"/>
        <v>38.65916850220264</v>
      </c>
      <c r="F20" s="5">
        <f t="shared" si="0"/>
        <v>68.7135536054403</v>
      </c>
      <c r="G20" s="49">
        <f>'[2]Q8'!$D$19</f>
        <v>2043.412</v>
      </c>
    </row>
    <row r="21" spans="1:7" s="8" customFormat="1" ht="25.5">
      <c r="A21" s="36"/>
      <c r="B21" s="47" t="s">
        <v>66</v>
      </c>
      <c r="C21" s="5">
        <v>12.5</v>
      </c>
      <c r="D21" s="5"/>
      <c r="E21" s="5">
        <f t="shared" si="1"/>
        <v>0</v>
      </c>
      <c r="F21" s="5">
        <f t="shared" si="0"/>
        <v>0</v>
      </c>
      <c r="G21" s="49">
        <f>'[2]Q8'!$D$20</f>
        <v>7.6</v>
      </c>
    </row>
    <row r="22" spans="1:7" s="8" customFormat="1" ht="51">
      <c r="A22" s="36"/>
      <c r="B22" s="48" t="s">
        <v>50</v>
      </c>
      <c r="C22" s="5">
        <f>146.8</f>
        <v>146.8</v>
      </c>
      <c r="D22" s="5">
        <f>8.8</f>
        <v>8.8</v>
      </c>
      <c r="E22" s="5">
        <f t="shared" si="1"/>
        <v>5.994550408719346</v>
      </c>
      <c r="F22" s="5">
        <f t="shared" si="0"/>
        <v>64.70588235294117</v>
      </c>
      <c r="G22" s="49">
        <f>'[2]Q8'!$D$22</f>
        <v>13.6</v>
      </c>
    </row>
    <row r="23" spans="1:7" s="8" customFormat="1" ht="12.75">
      <c r="A23" s="36"/>
      <c r="B23" s="47" t="s">
        <v>67</v>
      </c>
      <c r="C23" s="5">
        <f>39</f>
        <v>39</v>
      </c>
      <c r="D23" s="5">
        <f>41.176</f>
        <v>41.176</v>
      </c>
      <c r="E23" s="5">
        <f>D23/C23*100</f>
        <v>105.57948717948717</v>
      </c>
      <c r="F23" s="5">
        <f t="shared" si="0"/>
        <v>73.02521902599936</v>
      </c>
      <c r="G23" s="49">
        <f>'[2]Q8'!$D$24</f>
        <v>56.386</v>
      </c>
    </row>
    <row r="24" spans="1:6" s="8" customFormat="1" ht="12.75" hidden="1">
      <c r="A24" s="36"/>
      <c r="B24" s="37"/>
      <c r="C24" s="5"/>
      <c r="D24" s="5"/>
      <c r="E24" s="5"/>
      <c r="F24" s="5"/>
    </row>
    <row r="25" spans="1:6" s="8" customFormat="1" ht="12.75" hidden="1">
      <c r="A25" s="36"/>
      <c r="B25" s="37"/>
      <c r="C25" s="5"/>
      <c r="D25" s="5"/>
      <c r="E25" s="5"/>
      <c r="F25" s="5"/>
    </row>
    <row r="26" spans="1:6" ht="12.75">
      <c r="A26" s="10" t="s">
        <v>10</v>
      </c>
      <c r="B26" s="2" t="s">
        <v>9</v>
      </c>
      <c r="C26" s="13"/>
      <c r="D26" s="13"/>
      <c r="E26" s="13"/>
      <c r="F26" s="6"/>
    </row>
    <row r="27" spans="1:7" s="20" customFormat="1" ht="12.75">
      <c r="A27" s="10" t="s">
        <v>52</v>
      </c>
      <c r="B27" s="2" t="s">
        <v>58</v>
      </c>
      <c r="C27" s="11"/>
      <c r="D27" s="11">
        <f>D12</f>
        <v>1999.2169999999996</v>
      </c>
      <c r="E27" s="11"/>
      <c r="F27" s="35">
        <f>D27/G27*100</f>
        <v>76.42160191572249</v>
      </c>
      <c r="G27" s="38">
        <f>'[2]Q8'!$D$26</f>
        <v>2616.0365</v>
      </c>
    </row>
    <row r="28" spans="1:7" ht="12.75">
      <c r="A28" s="10" t="s">
        <v>36</v>
      </c>
      <c r="B28" s="2" t="s">
        <v>11</v>
      </c>
      <c r="C28" s="15">
        <f>C30+C33+C36+C39+C42+C45+C48+C51+C54+C57+C62</f>
        <v>1480611.85</v>
      </c>
      <c r="D28" s="15">
        <f>D30+D33+D36+D39+D42+D45+D48+D51+D54+D57</f>
        <v>557543.053505</v>
      </c>
      <c r="E28" s="11">
        <f>D28/C28*100</f>
        <v>37.65626038350294</v>
      </c>
      <c r="F28" s="35">
        <f>D28/G28*100</f>
        <v>49.02130305996747</v>
      </c>
      <c r="G28" s="42">
        <f>'[1]Q8'!$D$27</f>
        <v>1137348.4968829998</v>
      </c>
    </row>
    <row r="29" spans="1:11" ht="12.75">
      <c r="A29" s="10" t="s">
        <v>2</v>
      </c>
      <c r="B29" s="2" t="s">
        <v>53</v>
      </c>
      <c r="C29" s="11">
        <f>C28</f>
        <v>1480611.85</v>
      </c>
      <c r="D29" s="11">
        <f>D28</f>
        <v>557543.053505</v>
      </c>
      <c r="E29" s="11">
        <f aca="true" t="shared" si="2" ref="E29:E39">D29/C29*100</f>
        <v>37.65626038350294</v>
      </c>
      <c r="F29" s="35">
        <f>D29/G29*100</f>
        <v>49.02130305996747</v>
      </c>
      <c r="G29" s="42">
        <f>'[1]Q8'!$D$28</f>
        <v>1137348.4968829998</v>
      </c>
      <c r="H29" s="34">
        <f>177451+35358-630</f>
        <v>212179</v>
      </c>
      <c r="I29" s="21">
        <f>D29-H29</f>
        <v>345364.05350499996</v>
      </c>
      <c r="J29" s="4">
        <f>212809</f>
        <v>212809</v>
      </c>
      <c r="K29" s="4">
        <f>J29-651</f>
        <v>212158</v>
      </c>
    </row>
    <row r="30" spans="1:11" ht="12.75">
      <c r="A30" s="10">
        <v>1</v>
      </c>
      <c r="B30" s="2" t="s">
        <v>17</v>
      </c>
      <c r="C30" s="15">
        <f>SUM(C31,C32)</f>
        <v>298025</v>
      </c>
      <c r="D30" s="15">
        <f>SUM(D31:D32)</f>
        <v>91833.905841</v>
      </c>
      <c r="E30" s="11">
        <f>D30/C30*100</f>
        <v>30.814161845818305</v>
      </c>
      <c r="F30" s="35">
        <f>D30/G30*100</f>
        <v>115.45292974343975</v>
      </c>
      <c r="G30" s="38">
        <f>'[2]Q8'!$D$29</f>
        <v>79542.29143</v>
      </c>
      <c r="H30" s="21">
        <f>D29-H29</f>
        <v>345364.05350499996</v>
      </c>
      <c r="K30" s="21">
        <f>D29-K29</f>
        <v>345385.05350499996</v>
      </c>
    </row>
    <row r="31" spans="1:7" s="14" customFormat="1" ht="12.75">
      <c r="A31" s="17" t="s">
        <v>5</v>
      </c>
      <c r="B31" s="18" t="s">
        <v>45</v>
      </c>
      <c r="C31" s="12">
        <f>104546</f>
        <v>104546</v>
      </c>
      <c r="D31" s="12">
        <f>37063.023745</f>
        <v>37063.023745</v>
      </c>
      <c r="E31" s="12">
        <f t="shared" si="2"/>
        <v>35.45140296615843</v>
      </c>
      <c r="F31" s="5">
        <f>D31/G31*100</f>
        <v>220.59147106640927</v>
      </c>
      <c r="G31" s="40">
        <f>'[2]Q8'!$D$30</f>
        <v>16801.657637</v>
      </c>
    </row>
    <row r="32" spans="1:8" s="14" customFormat="1" ht="12.75">
      <c r="A32" s="17" t="s">
        <v>7</v>
      </c>
      <c r="B32" s="18" t="s">
        <v>46</v>
      </c>
      <c r="C32" s="12">
        <f>191493+1986</f>
        <v>193479</v>
      </c>
      <c r="D32" s="12">
        <v>54770.882096</v>
      </c>
      <c r="E32" s="12">
        <f t="shared" si="2"/>
        <v>28.308437657833668</v>
      </c>
      <c r="F32" s="5">
        <f>D32/G32*100</f>
        <v>87.29730444978516</v>
      </c>
      <c r="G32" s="50">
        <f>'[2]Q8'!$D$31</f>
        <v>62740.633793</v>
      </c>
      <c r="H32" s="14">
        <v>30741</v>
      </c>
    </row>
    <row r="33" spans="1:8" ht="12.75">
      <c r="A33" s="10">
        <v>2</v>
      </c>
      <c r="B33" s="2" t="s">
        <v>12</v>
      </c>
      <c r="C33" s="15">
        <f>SUM(C34,C35)</f>
        <v>647585</v>
      </c>
      <c r="D33" s="15">
        <f>SUM(D34,D35)</f>
        <v>212926.238152</v>
      </c>
      <c r="E33" s="11">
        <f>D33/C33*100</f>
        <v>32.88004480523792</v>
      </c>
      <c r="F33" s="35">
        <f>D33/G33*100</f>
        <v>117.31019847088955</v>
      </c>
      <c r="G33" s="38">
        <f>'[2]Q8'!$D$32</f>
        <v>181507.013821</v>
      </c>
      <c r="H33" s="21">
        <f>H32-D31</f>
        <v>-6322.023744999999</v>
      </c>
    </row>
    <row r="34" spans="1:6" ht="12.75">
      <c r="A34" s="1" t="s">
        <v>18</v>
      </c>
      <c r="B34" s="3" t="s">
        <v>14</v>
      </c>
      <c r="C34" s="12"/>
      <c r="D34" s="12"/>
      <c r="E34" s="12"/>
      <c r="F34" s="33"/>
    </row>
    <row r="35" spans="1:10" ht="12.75">
      <c r="A35" s="1" t="s">
        <v>19</v>
      </c>
      <c r="B35" s="3" t="s">
        <v>15</v>
      </c>
      <c r="C35" s="12">
        <v>647585</v>
      </c>
      <c r="D35" s="33">
        <f>212922.243152+3.995</f>
        <v>212926.238152</v>
      </c>
      <c r="E35" s="12">
        <f>D35/C35*100</f>
        <v>32.88004480523792</v>
      </c>
      <c r="F35" s="5">
        <f>D35/G35*100</f>
        <v>117.31019847088955</v>
      </c>
      <c r="G35" s="54">
        <f>'[2]Q8'!$D$34</f>
        <v>181507.013821</v>
      </c>
      <c r="H35" s="21"/>
      <c r="J35" s="4">
        <v>212926.238152</v>
      </c>
    </row>
    <row r="36" spans="1:10" ht="12.75">
      <c r="A36" s="10">
        <v>3</v>
      </c>
      <c r="B36" s="2" t="s">
        <v>20</v>
      </c>
      <c r="C36" s="15">
        <f>SUM(C37:C38)</f>
        <v>122074</v>
      </c>
      <c r="D36" s="15">
        <f>SUM(D37:D38)</f>
        <v>48568.103635</v>
      </c>
      <c r="E36" s="11">
        <f t="shared" si="2"/>
        <v>39.7857886486885</v>
      </c>
      <c r="F36" s="35">
        <f>D36/G36*100</f>
        <v>141.05023653257103</v>
      </c>
      <c r="G36" s="38">
        <f>'[2]Q8'!$D$35</f>
        <v>34433.195455</v>
      </c>
      <c r="J36" s="66">
        <f>J35-D35</f>
        <v>0</v>
      </c>
    </row>
    <row r="37" spans="1:6" ht="12.75">
      <c r="A37" s="1" t="s">
        <v>13</v>
      </c>
      <c r="B37" s="3" t="s">
        <v>14</v>
      </c>
      <c r="C37" s="9"/>
      <c r="D37" s="9"/>
      <c r="E37" s="12"/>
      <c r="F37" s="5"/>
    </row>
    <row r="38" spans="1:8" ht="12.75">
      <c r="A38" s="1" t="s">
        <v>16</v>
      </c>
      <c r="B38" s="3" t="s">
        <v>15</v>
      </c>
      <c r="C38" s="12">
        <f>121994+80</f>
        <v>122074</v>
      </c>
      <c r="D38" s="12">
        <v>48568.103635</v>
      </c>
      <c r="E38" s="12">
        <f t="shared" si="2"/>
        <v>39.7857886486885</v>
      </c>
      <c r="F38" s="5">
        <f>D38/G38*100</f>
        <v>141.05023653257103</v>
      </c>
      <c r="G38" s="21">
        <f>'[2]Q8'!$D$37</f>
        <v>34433.195455</v>
      </c>
      <c r="H38" s="4">
        <f>1511+14681</f>
        <v>16192</v>
      </c>
    </row>
    <row r="39" spans="1:7" ht="12.75">
      <c r="A39" s="10">
        <v>4</v>
      </c>
      <c r="B39" s="2" t="s">
        <v>21</v>
      </c>
      <c r="C39" s="15">
        <f>SUM(C40,C41)</f>
        <v>125216.25</v>
      </c>
      <c r="D39" s="15">
        <f>SUM(D40,D41)</f>
        <v>115858.786204</v>
      </c>
      <c r="E39" s="11">
        <f t="shared" si="2"/>
        <v>92.52695732702425</v>
      </c>
      <c r="F39" s="35">
        <f>D39/G39*100</f>
        <v>124.9656236622931</v>
      </c>
      <c r="G39" s="38">
        <f>'[2]Q8'!$D$38</f>
        <v>92712.5259</v>
      </c>
    </row>
    <row r="40" spans="1:6" ht="12.75">
      <c r="A40" s="1" t="s">
        <v>22</v>
      </c>
      <c r="B40" s="3" t="s">
        <v>14</v>
      </c>
      <c r="C40" s="9">
        <f>SUM(D40:F40)</f>
        <v>0</v>
      </c>
      <c r="D40" s="9"/>
      <c r="E40" s="12"/>
      <c r="F40" s="5"/>
    </row>
    <row r="41" spans="1:7" ht="12.75">
      <c r="A41" s="1" t="s">
        <v>23</v>
      </c>
      <c r="B41" s="3" t="s">
        <v>15</v>
      </c>
      <c r="C41" s="12">
        <f>124558+658.25</f>
        <v>125216.25</v>
      </c>
      <c r="D41" s="12">
        <f>115861.786204-3</f>
        <v>115858.786204</v>
      </c>
      <c r="E41" s="12">
        <f>D41/C41*100</f>
        <v>92.52695732702425</v>
      </c>
      <c r="F41" s="5">
        <f>D41/G41*100</f>
        <v>124.9656236622931</v>
      </c>
      <c r="G41" s="21">
        <f>'[2]Q8'!$D$40</f>
        <v>92712.5259</v>
      </c>
    </row>
    <row r="42" spans="1:7" ht="12" customHeight="1">
      <c r="A42" s="10">
        <v>5</v>
      </c>
      <c r="B42" s="2" t="s">
        <v>26</v>
      </c>
      <c r="C42" s="15">
        <f>SUM(C43,C44)</f>
        <v>110917</v>
      </c>
      <c r="D42" s="15">
        <f>SUM(D43,D44)</f>
        <v>19848.542646</v>
      </c>
      <c r="E42" s="11">
        <f>D42/C42*100</f>
        <v>17.894950860553386</v>
      </c>
      <c r="F42" s="35">
        <f>D42/G42*100</f>
        <v>78.96567799785039</v>
      </c>
      <c r="G42" s="38">
        <f>'[2]Q8'!$D$41</f>
        <v>25135.657857</v>
      </c>
    </row>
    <row r="43" spans="1:6" ht="12.75">
      <c r="A43" s="1" t="s">
        <v>24</v>
      </c>
      <c r="B43" s="3" t="s">
        <v>14</v>
      </c>
      <c r="C43" s="9">
        <f>SUM(D43:F43)</f>
        <v>0</v>
      </c>
      <c r="D43" s="9">
        <f>SUM(E43:F43)</f>
        <v>0</v>
      </c>
      <c r="E43" s="12"/>
      <c r="F43" s="5"/>
    </row>
    <row r="44" spans="1:7" ht="12.75">
      <c r="A44" s="1" t="s">
        <v>25</v>
      </c>
      <c r="B44" s="3" t="s">
        <v>15</v>
      </c>
      <c r="C44" s="12">
        <v>110917</v>
      </c>
      <c r="D44" s="12">
        <v>19848.542646</v>
      </c>
      <c r="E44" s="12">
        <f>D44/C44*100</f>
        <v>17.894950860553386</v>
      </c>
      <c r="F44" s="5">
        <f>D44/G44*100</f>
        <v>78.96567799785039</v>
      </c>
      <c r="G44" s="21">
        <f>'[2]Q8'!$D$43</f>
        <v>25135.657857</v>
      </c>
    </row>
    <row r="45" spans="1:7" ht="12.75">
      <c r="A45" s="10">
        <v>6</v>
      </c>
      <c r="B45" s="2" t="s">
        <v>29</v>
      </c>
      <c r="C45" s="15">
        <f>SUM(C46,C47)</f>
        <v>80032</v>
      </c>
      <c r="D45" s="15">
        <f>SUM(D46,D47)</f>
        <v>28494</v>
      </c>
      <c r="E45" s="11">
        <f>D45/C45*100</f>
        <v>35.60325869652139</v>
      </c>
      <c r="F45" s="35">
        <f>D45/G45*100</f>
        <v>109.49785285241857</v>
      </c>
      <c r="G45" s="21">
        <f>'[2]Q8'!$D$44</f>
        <v>26022.428073</v>
      </c>
    </row>
    <row r="46" spans="1:6" ht="12.75">
      <c r="A46" s="1" t="s">
        <v>27</v>
      </c>
      <c r="B46" s="3" t="s">
        <v>14</v>
      </c>
      <c r="C46" s="9">
        <f>SUM(D46:F46)</f>
        <v>0</v>
      </c>
      <c r="D46" s="9">
        <f>SUM(E46:F46)</f>
        <v>0</v>
      </c>
      <c r="E46" s="12"/>
      <c r="F46" s="5"/>
    </row>
    <row r="47" spans="1:7" ht="12.75">
      <c r="A47" s="1" t="s">
        <v>28</v>
      </c>
      <c r="B47" s="3" t="s">
        <v>15</v>
      </c>
      <c r="C47" s="12">
        <v>80032</v>
      </c>
      <c r="D47" s="12">
        <v>28494</v>
      </c>
      <c r="E47" s="12">
        <f>D47/C47*100</f>
        <v>35.60325869652139</v>
      </c>
      <c r="F47" s="5">
        <f>D47/G47*100</f>
        <v>109.49785285241857</v>
      </c>
      <c r="G47" s="21">
        <f>'[2]Q8'!$D$46</f>
        <v>26022.428073</v>
      </c>
    </row>
    <row r="48" spans="1:7" ht="12.75">
      <c r="A48" s="10">
        <v>7</v>
      </c>
      <c r="B48" s="2" t="s">
        <v>30</v>
      </c>
      <c r="C48" s="15">
        <f>SUM(C49,C50)</f>
        <v>17728</v>
      </c>
      <c r="D48" s="15">
        <f>SUM(D49,D50)</f>
        <v>2831</v>
      </c>
      <c r="E48" s="11">
        <f>D48/C48*100</f>
        <v>15.969088447653428</v>
      </c>
      <c r="F48" s="35">
        <f>D48/G48*100</f>
        <v>70.59597332393173</v>
      </c>
      <c r="G48" s="21">
        <f>'[2]Q8'!$D$47</f>
        <v>4010.143733</v>
      </c>
    </row>
    <row r="49" spans="1:6" ht="12.75">
      <c r="A49" s="1" t="s">
        <v>31</v>
      </c>
      <c r="B49" s="3" t="s">
        <v>14</v>
      </c>
      <c r="C49" s="12"/>
      <c r="D49" s="12"/>
      <c r="E49" s="12"/>
      <c r="F49" s="19"/>
    </row>
    <row r="50" spans="1:7" ht="12.75">
      <c r="A50" s="1" t="s">
        <v>32</v>
      </c>
      <c r="B50" s="3" t="s">
        <v>15</v>
      </c>
      <c r="C50" s="12">
        <v>17728</v>
      </c>
      <c r="D50" s="12">
        <v>2831</v>
      </c>
      <c r="E50" s="12">
        <f>D50/C50*100</f>
        <v>15.969088447653428</v>
      </c>
      <c r="F50" s="5">
        <f>D50/G50*100</f>
        <v>70.59597332393173</v>
      </c>
      <c r="G50" s="21">
        <f>'[2]Q8'!$D$49</f>
        <v>4010.143733</v>
      </c>
    </row>
    <row r="51" spans="1:7" ht="12.75">
      <c r="A51" s="10">
        <v>8</v>
      </c>
      <c r="B51" s="2" t="s">
        <v>34</v>
      </c>
      <c r="C51" s="15">
        <f>SUM(C52,C53)</f>
        <v>1204</v>
      </c>
      <c r="D51" s="15">
        <f>SUM(D52,D53)</f>
        <v>210</v>
      </c>
      <c r="E51" s="12">
        <f>D51/C51*100</f>
        <v>17.441860465116278</v>
      </c>
      <c r="F51" s="15">
        <f>SUM(F52,F53)</f>
        <v>0</v>
      </c>
      <c r="G51" s="21">
        <f>'[2]Q8'!$D$50</f>
        <v>192.48</v>
      </c>
    </row>
    <row r="52" spans="1:6" ht="12.75">
      <c r="A52" s="1" t="s">
        <v>33</v>
      </c>
      <c r="B52" s="3" t="s">
        <v>14</v>
      </c>
      <c r="C52" s="9">
        <f>SUM(D52:F52)</f>
        <v>0</v>
      </c>
      <c r="D52" s="9">
        <f>SUM(E52:F52)</f>
        <v>0</v>
      </c>
      <c r="E52" s="12"/>
      <c r="F52" s="5"/>
    </row>
    <row r="53" spans="1:7" ht="12.75">
      <c r="A53" s="1" t="s">
        <v>33</v>
      </c>
      <c r="B53" s="3" t="s">
        <v>15</v>
      </c>
      <c r="C53" s="12">
        <v>1204</v>
      </c>
      <c r="D53" s="12">
        <v>210</v>
      </c>
      <c r="E53" s="12"/>
      <c r="F53" s="19"/>
      <c r="G53" s="21">
        <f>'[2]Q8'!$D$52</f>
        <v>192.48</v>
      </c>
    </row>
    <row r="54" spans="1:7" ht="12.75">
      <c r="A54" s="10">
        <v>9</v>
      </c>
      <c r="B54" s="2" t="s">
        <v>47</v>
      </c>
      <c r="C54" s="11">
        <f>C55+C56</f>
        <v>49721.8</v>
      </c>
      <c r="D54" s="11">
        <f>D55+D56</f>
        <v>27226.949159</v>
      </c>
      <c r="E54" s="11">
        <f>D54/C54*100</f>
        <v>54.75857502946393</v>
      </c>
      <c r="F54" s="35">
        <f>D54/G54*100</f>
        <v>192.38890969160246</v>
      </c>
      <c r="G54" s="21">
        <f>'[2]Q8'!$D$53</f>
        <v>14152.036727400002</v>
      </c>
    </row>
    <row r="55" spans="1:7" ht="12.75">
      <c r="A55" s="1" t="s">
        <v>37</v>
      </c>
      <c r="B55" s="3" t="s">
        <v>14</v>
      </c>
      <c r="C55" s="16">
        <v>5164</v>
      </c>
      <c r="D55" s="16">
        <f>1894.96901</f>
        <v>1894.96901</v>
      </c>
      <c r="E55" s="12">
        <f>D55/C55*100</f>
        <v>36.69575929512006</v>
      </c>
      <c r="F55" s="5">
        <f>D55/G55*100</f>
        <v>209.01630500320377</v>
      </c>
      <c r="G55" s="21">
        <f>'[2]Q8'!$D$54</f>
        <v>906.613008</v>
      </c>
    </row>
    <row r="56" spans="1:8" ht="12.75">
      <c r="A56" s="1" t="s">
        <v>38</v>
      </c>
      <c r="B56" s="3" t="s">
        <v>15</v>
      </c>
      <c r="C56" s="12">
        <f>44430+127.8</f>
        <v>44557.8</v>
      </c>
      <c r="D56" s="12">
        <f>27226.949159-D55</f>
        <v>25331.980149</v>
      </c>
      <c r="E56" s="12">
        <f>D56/C56*100</f>
        <v>56.85195442548778</v>
      </c>
      <c r="F56" s="5">
        <f>D56/G56*100</f>
        <v>191.25080998275155</v>
      </c>
      <c r="G56" s="21">
        <f>'[2]Q8'!$D$55</f>
        <v>13245.423719400002</v>
      </c>
      <c r="H56" s="12">
        <v>6358</v>
      </c>
    </row>
    <row r="57" spans="1:8" ht="12.75">
      <c r="A57" s="10">
        <v>10</v>
      </c>
      <c r="B57" s="2" t="s">
        <v>48</v>
      </c>
      <c r="C57" s="11">
        <f>C58+C59</f>
        <v>27660.6</v>
      </c>
      <c r="D57" s="11">
        <f>D58+D59</f>
        <v>9745.527868</v>
      </c>
      <c r="E57" s="11">
        <f>D57/C57*100</f>
        <v>35.232525209142246</v>
      </c>
      <c r="F57" s="35">
        <f>D57/G57*100</f>
        <v>114.16743336401191</v>
      </c>
      <c r="G57" s="21">
        <f>'[2]Q8'!$D$56</f>
        <v>8536.171464</v>
      </c>
      <c r="H57" s="21">
        <f>H56-650</f>
        <v>5708</v>
      </c>
    </row>
    <row r="58" spans="1:6" ht="12.75">
      <c r="A58" s="1" t="s">
        <v>39</v>
      </c>
      <c r="B58" s="3" t="s">
        <v>14</v>
      </c>
      <c r="C58" s="9"/>
      <c r="D58" s="9"/>
      <c r="E58" s="9"/>
      <c r="F58" s="7"/>
    </row>
    <row r="59" spans="1:9" ht="12.75">
      <c r="A59" s="1" t="s">
        <v>40</v>
      </c>
      <c r="B59" s="3" t="s">
        <v>15</v>
      </c>
      <c r="C59" s="12">
        <f>26370+1290.6</f>
        <v>27660.6</v>
      </c>
      <c r="D59" s="12">
        <v>9745.527868</v>
      </c>
      <c r="E59" s="12">
        <f>D59/C59*100</f>
        <v>35.232525209142246</v>
      </c>
      <c r="F59" s="5">
        <f>D59/G59*100</f>
        <v>114.16743336401191</v>
      </c>
      <c r="G59" s="21">
        <f>'[2]Q8'!$D$58</f>
        <v>8536.171464</v>
      </c>
      <c r="H59" s="4">
        <v>115858.786204</v>
      </c>
      <c r="I59" s="67">
        <f>H59-D41</f>
        <v>0</v>
      </c>
    </row>
    <row r="60" spans="1:6" s="45" customFormat="1" ht="15" hidden="1">
      <c r="A60" s="58" t="s">
        <v>60</v>
      </c>
      <c r="B60" s="59"/>
      <c r="C60" s="60"/>
      <c r="D60" s="61"/>
      <c r="E60" s="59"/>
      <c r="F60" s="59"/>
    </row>
    <row r="61" spans="1:6" s="46" customFormat="1" ht="15" hidden="1">
      <c r="A61" s="62" t="s">
        <v>63</v>
      </c>
      <c r="B61" s="63"/>
      <c r="C61" s="63"/>
      <c r="D61" s="58"/>
      <c r="E61" s="64"/>
      <c r="F61" s="65"/>
    </row>
    <row r="62" spans="1:6" ht="12.75">
      <c r="A62" s="10">
        <v>11</v>
      </c>
      <c r="B62" s="2" t="s">
        <v>72</v>
      </c>
      <c r="C62" s="51">
        <f>C63+C64</f>
        <v>448.2</v>
      </c>
      <c r="D62" s="51">
        <f>D63+D64</f>
        <v>0</v>
      </c>
      <c r="E62" s="51"/>
      <c r="F62" s="51"/>
    </row>
    <row r="63" spans="1:6" ht="12.75">
      <c r="A63" s="1" t="s">
        <v>73</v>
      </c>
      <c r="B63" s="3" t="s">
        <v>14</v>
      </c>
      <c r="C63" s="9"/>
      <c r="D63" s="9"/>
      <c r="E63" s="9"/>
      <c r="F63" s="7"/>
    </row>
    <row r="64" spans="1:6" ht="12.75">
      <c r="A64" s="1" t="s">
        <v>74</v>
      </c>
      <c r="B64" s="3" t="s">
        <v>15</v>
      </c>
      <c r="C64" s="12">
        <f>448.2</f>
        <v>448.2</v>
      </c>
      <c r="D64" s="12"/>
      <c r="E64" s="12">
        <f>D64/C64*100</f>
        <v>0</v>
      </c>
      <c r="F64" s="5"/>
    </row>
  </sheetData>
  <sheetProtection/>
  <mergeCells count="5">
    <mergeCell ref="C1:F1"/>
    <mergeCell ref="C3:F3"/>
    <mergeCell ref="A5:F5"/>
    <mergeCell ref="A6:F6"/>
    <mergeCell ref="A7:F7"/>
  </mergeCells>
  <printOptions/>
  <pageMargins left="0.86" right="0.1968503937007874" top="0.67" bottom="0.81" header="0.42" footer="0.59"/>
  <pageSetup horizontalDpi="600" verticalDpi="600" orientation="portrait" paperSize="9" scale="95"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dc:creator>
  <cp:keywords/>
  <dc:description/>
  <cp:lastModifiedBy>CMS</cp:lastModifiedBy>
  <cp:lastPrinted>2023-07-14T10:53:44Z</cp:lastPrinted>
  <dcterms:created xsi:type="dcterms:W3CDTF">2017-12-18T04:16:05Z</dcterms:created>
  <dcterms:modified xsi:type="dcterms:W3CDTF">2024-02-26T03:13:48Z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2024-02-27T00:00:00Z</vt:lpwstr>
  </property>
  <property fmtid="{D5CDD505-2E9C-101B-9397-08002B2CF9AE}" pid="4" name="ContentTy">
    <vt:lpwstr>Hình ảnh</vt:lpwstr>
  </property>
  <property fmtid="{D5CDD505-2E9C-101B-9397-08002B2CF9AE}" pid="5" name="Ngày g">
    <vt:lpwstr>2024-02-27T10:27:00Z</vt:lpwstr>
  </property>
</Properties>
</file>