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680" activeTab="0"/>
  </bookViews>
  <sheets>
    <sheet name="BS96" sheetId="1" r:id="rId1"/>
    <sheet name="BS97" sheetId="2" r:id="rId2"/>
    <sheet name="BS98" sheetId="3" r:id="rId3"/>
    <sheet name="BS99" sheetId="4" r:id="rId4"/>
    <sheet name="BS100" sheetId="5" r:id="rId5"/>
    <sheet name="BS101" sheetId="6" r:id="rId6"/>
    <sheet name="BS102" sheetId="7" r:id="rId7"/>
  </sheets>
  <externalReferences>
    <externalReference r:id="rId10"/>
    <externalReference r:id="rId11"/>
    <externalReference r:id="rId12"/>
  </externalReferences>
  <definedNames>
    <definedName name="_xlnm.Print_Titles" localSheetId="4">'BS100'!$4:$7</definedName>
    <definedName name="_xlnm.Print_Titles" localSheetId="0">'BS96'!$6:$6</definedName>
    <definedName name="_xlnm.Print_Titles" localSheetId="1">'BS97'!$6:$8</definedName>
  </definedNames>
  <calcPr fullCalcOnLoad="1"/>
</workbook>
</file>

<file path=xl/sharedStrings.xml><?xml version="1.0" encoding="utf-8"?>
<sst xmlns="http://schemas.openxmlformats.org/spreadsheetml/2006/main" count="665" uniqueCount="435">
  <si>
    <t>STT</t>
  </si>
  <si>
    <t>I</t>
  </si>
  <si>
    <t>II</t>
  </si>
  <si>
    <t>III</t>
  </si>
  <si>
    <t>Chỉ tiêu</t>
  </si>
  <si>
    <t>Chi đầu tư phát triển</t>
  </si>
  <si>
    <t>Chi thường xuyên</t>
  </si>
  <si>
    <t>Quyết toán</t>
  </si>
  <si>
    <t>Ngân sách quận bao gồm ngân sách cấp quận và ngân sách phường.</t>
  </si>
  <si>
    <t>A</t>
  </si>
  <si>
    <t>Thu bổ sung từ ngân sách thành phố</t>
  </si>
  <si>
    <t>B</t>
  </si>
  <si>
    <t>Thu nội địa</t>
  </si>
  <si>
    <t xml:space="preserve"> - Thuế thu nhập doanh nghiệp</t>
  </si>
  <si>
    <t xml:space="preserve"> - Thuế môn bài</t>
  </si>
  <si>
    <t>Lệ phí trước bạ</t>
  </si>
  <si>
    <t>Thu phí, lệ phí</t>
  </si>
  <si>
    <t>Thu khác ngân sách</t>
  </si>
  <si>
    <t>Thu kết dư</t>
  </si>
  <si>
    <t>1</t>
  </si>
  <si>
    <t>2</t>
  </si>
  <si>
    <t>3</t>
  </si>
  <si>
    <t>4</t>
  </si>
  <si>
    <t xml:space="preserve"> - Thu khác</t>
  </si>
  <si>
    <t>Bao gồm các khoản ghi thu ghi chi (quản lý qua ngân sách nhà nước).</t>
  </si>
  <si>
    <t>Thuế bảo vệ môi trường</t>
  </si>
  <si>
    <t>Thuế sử dụng đất nông nghiệp</t>
  </si>
  <si>
    <t>Biểu số 96/CK-NSNN</t>
  </si>
  <si>
    <t>ỦY BAN NHÂN DÂN QUẬN 8</t>
  </si>
  <si>
    <t>TỔNG NGUỒN THU NGÂN SÁCH QUẬN</t>
  </si>
  <si>
    <t>Thu ngân sách quận được hưởng theo phân cấp</t>
  </si>
  <si>
    <t>Thu ngân sách quận hưởng 100%</t>
  </si>
  <si>
    <t xml:space="preserve">Thu ngân sách quận hưởng các khoản thu phân chia </t>
  </si>
  <si>
    <t xml:space="preserve"> - </t>
  </si>
  <si>
    <t>Thu bổ sung cân đối</t>
  </si>
  <si>
    <t>Thu bổ sung có mục tiêu</t>
  </si>
  <si>
    <t>Thu chuyển nguồn năm trước chuyển sang</t>
  </si>
  <si>
    <t>Dự phòng ngân sách</t>
  </si>
  <si>
    <t>Chi tạo nguồn, điều chỉnh tiền lương</t>
  </si>
  <si>
    <t>Chi các chương trình mục tiêu quốc gia</t>
  </si>
  <si>
    <t>Chi các chương trình mục tiêu, nhiệm vụ</t>
  </si>
  <si>
    <t>TỒNG CHI NGÂN SÁCH QUẬN</t>
  </si>
  <si>
    <t>Chi chuyển nguồn sang năm sau</t>
  </si>
  <si>
    <t>Dự toán</t>
  </si>
  <si>
    <t>So sánh (%)</t>
  </si>
  <si>
    <t>3=2/1</t>
  </si>
  <si>
    <t>TỔNG NGUỒN THU NSNN</t>
  </si>
  <si>
    <t>TỔNG  THU CÂN ĐỐI NSNN</t>
  </si>
  <si>
    <t>ĐV: Triệu đồng</t>
  </si>
  <si>
    <t>Nội dung</t>
  </si>
  <si>
    <t>Tổng thu NSNN</t>
  </si>
  <si>
    <t>Tổng thu NS Quận</t>
  </si>
  <si>
    <t>5=3/1</t>
  </si>
  <si>
    <t>6=4/2</t>
  </si>
  <si>
    <t>Biểu số 97/CK-NSNN</t>
  </si>
  <si>
    <t>Thu từ khu vực DNNN do Trung ương quản lý</t>
  </si>
  <si>
    <t xml:space="preserve"> - Thuế tiêu thụ đặc biệt hàng SX trong nước</t>
  </si>
  <si>
    <t xml:space="preserve"> - Thuế giá trị gia tăng hàng SXKD trong nước</t>
  </si>
  <si>
    <t>Thu từ khu vực DNNN do địa phương quản lý</t>
  </si>
  <si>
    <t>Thu từ khu vực doanh nghiệp có vốn đầu tư nước ngoài</t>
  </si>
  <si>
    <t>Thu từ khu vực kinh tế ngoài quốc doanh</t>
  </si>
  <si>
    <t>Thuế thu nhập cá nhân</t>
  </si>
  <si>
    <t>Thuế sử dụng đất phi nông nghiệp</t>
  </si>
  <si>
    <t>Tiền cho thuê đất, thuê mặt nước</t>
  </si>
  <si>
    <t xml:space="preserve">Thu tiền sử dụng đất </t>
  </si>
  <si>
    <t>Tiền cho thuê và tiền bán nhà ở thuộc sở hữu nhà nước</t>
  </si>
  <si>
    <t>Thu tiền cấp quyền khai thác khoáng sản</t>
  </si>
  <si>
    <t>Thu từ quỹ đất công ích, hoa lợi công sản khác</t>
  </si>
  <si>
    <t>Thu viện trợ</t>
  </si>
  <si>
    <t>THU KẾT DƯ NĂM TRƯỚC</t>
  </si>
  <si>
    <t>C</t>
  </si>
  <si>
    <t>THU CHUYỂN NGUỒN TỪ NĂM TRƯỚC CHUYỂN SANG</t>
  </si>
  <si>
    <t>không tự chủ</t>
  </si>
  <si>
    <t>IV</t>
  </si>
  <si>
    <t>Biểu số 98/CK-NSNN</t>
  </si>
  <si>
    <t>TỔNG CHI NGÂN SÁCH QUẬN</t>
  </si>
  <si>
    <t>CHI CÂN ĐỐI NGÂN SÁCH QUẬN</t>
  </si>
  <si>
    <t>Biểu số 99/CK-NSNN</t>
  </si>
  <si>
    <t>QUYẾT TOÁN CHI NGÂN SÁCH CẤP QUẬN THEO TỪNG LĨNH VỰC</t>
  </si>
  <si>
    <t>Đơn vị: Triệu đồng</t>
  </si>
  <si>
    <t>CHI BỔ SUNG CÂN ĐỐI CHO NGÂN SÁCH PHƯỜNG</t>
  </si>
  <si>
    <t>CHI NGÂN SÁCH QUẬN THEO LĨNH VỰC</t>
  </si>
  <si>
    <t>Trong đó:</t>
  </si>
  <si>
    <t>Chi đầu tư cho các dự án</t>
  </si>
  <si>
    <t>Chi giáo dục, đào tạo và dạy nghề</t>
  </si>
  <si>
    <t>Chi khoa học,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</si>
  <si>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</si>
  <si>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</si>
  <si>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</si>
  <si>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</si>
  <si>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</si>
  <si>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</si>
  <si>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</si>
  <si>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đảm bảo xã hội</t>
  </si>
  <si>
    <t>Chi đầu tư phát triển khác</t>
  </si>
  <si>
    <t>5</t>
  </si>
  <si>
    <t>6</t>
  </si>
  <si>
    <t>7</t>
  </si>
  <si>
    <t>8</t>
  </si>
  <si>
    <t>9</t>
  </si>
  <si>
    <t>10</t>
  </si>
  <si>
    <t>CHI CHUYỂN NGUỒN SANG NĂM SAU</t>
  </si>
  <si>
    <t>Bao gồm</t>
  </si>
  <si>
    <t>Ngân sách quận</t>
  </si>
  <si>
    <t>Ngân sách phường</t>
  </si>
  <si>
    <t>Ngân sách cấp quận</t>
  </si>
  <si>
    <t>So sánh ( %)</t>
  </si>
  <si>
    <t>1=2+3</t>
  </si>
  <si>
    <t>4=5+6</t>
  </si>
  <si>
    <t>7=4/1</t>
  </si>
  <si>
    <t>8=5/2</t>
  </si>
  <si>
    <t>9=6/3</t>
  </si>
  <si>
    <t xml:space="preserve"> - Thuế tài nguyên</t>
  </si>
  <si>
    <t>CHI  CÁC CHƯƠNG TRÌNH MỤC TIÊU</t>
  </si>
  <si>
    <t>QUYẾT TOÁN CHI NGÂN SÁCH QUẬN, CHI NGÂN SÁCH CẤP QUẬN</t>
  </si>
  <si>
    <t>Tổng số</t>
  </si>
  <si>
    <t>Bổ sung mục tiêu</t>
  </si>
  <si>
    <t>Phường 1</t>
  </si>
  <si>
    <t>Phường 2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</si>
  <si>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</si>
  <si>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</si>
  <si>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</si>
  <si>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</si>
  <si>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</si>
  <si>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</si>
  <si>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</si>
  <si>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10</t>
  </si>
  <si>
    <t>Phường 11</t>
  </si>
  <si>
    <t>Phường 12</t>
  </si>
  <si>
    <t>Phường 13</t>
  </si>
  <si>
    <t>Phường 14</t>
  </si>
  <si>
    <t>Phường 15</t>
  </si>
  <si>
    <t>Phường 16</t>
  </si>
  <si>
    <t>Biểu số 101/CK-NSNN</t>
  </si>
  <si>
    <t>TỔNG SỐ</t>
  </si>
  <si>
    <t>Bổ sung có mục tiêu</t>
  </si>
  <si>
    <t>Bổ sung vốn đầu tư để thực hiện các chương trình mục tiêu, nhiệm vụ</t>
  </si>
  <si>
    <t>Bổ sung cân đối</t>
  </si>
  <si>
    <t>Tên đơn vị</t>
  </si>
  <si>
    <t>Bổ sung vốn sự nghiệp để thực hiện các chế độ chính sách và nhiệm vụ theo quy định</t>
  </si>
  <si>
    <t>Bổ sung thực hiện các chương trình mục tiêu quốc gia</t>
  </si>
  <si>
    <t>11</t>
  </si>
  <si>
    <t>12</t>
  </si>
  <si>
    <t>13</t>
  </si>
  <si>
    <t>15</t>
  </si>
  <si>
    <t>16</t>
  </si>
  <si>
    <t>17</t>
  </si>
  <si>
    <t>18</t>
  </si>
  <si>
    <t>13=7/1</t>
  </si>
  <si>
    <t>14=8/2</t>
  </si>
  <si>
    <t>15=9/3</t>
  </si>
  <si>
    <t>16=10/4</t>
  </si>
  <si>
    <t>17=11/5</t>
  </si>
  <si>
    <t>18=12/6</t>
  </si>
  <si>
    <t>Đơn vị</t>
  </si>
  <si>
    <t>SN kinh tế</t>
  </si>
  <si>
    <t>SN GD-ĐT</t>
  </si>
  <si>
    <t>SN y tế</t>
  </si>
  <si>
    <t>SN văn hóa</t>
  </si>
  <si>
    <t>SN TDTT</t>
  </si>
  <si>
    <t>SN xã hội</t>
  </si>
  <si>
    <t>19</t>
  </si>
  <si>
    <t>20</t>
  </si>
  <si>
    <t>21</t>
  </si>
  <si>
    <t>22</t>
  </si>
  <si>
    <t>23</t>
  </si>
  <si>
    <t>Văn phòng HĐND và UBND</t>
  </si>
  <si>
    <t>Phòng Tài chính - Kế hoạch</t>
  </si>
  <si>
    <t>Phòng Kinh tế</t>
  </si>
  <si>
    <t>Phòng Văn hóa và Thông tin</t>
  </si>
  <si>
    <t>Phòng Quản lý đô thị</t>
  </si>
  <si>
    <t>Phòng Tài nguyên và Môi trường</t>
  </si>
  <si>
    <t>Phòng Tư pháp</t>
  </si>
  <si>
    <t>Thanh tra</t>
  </si>
  <si>
    <t>Phòng Nội vụ</t>
  </si>
  <si>
    <t>Phòng Giáo dục và Đào tạo</t>
  </si>
  <si>
    <t>Trường TH Âu Dương Lân</t>
  </si>
  <si>
    <t>Trường TH Rạch Ông</t>
  </si>
  <si>
    <t>Trường TH Lưu Hữu Phước</t>
  </si>
  <si>
    <t>Trường TH Vàm Cỏ Đông</t>
  </si>
  <si>
    <t>Trường TH Lý Thái Tổ</t>
  </si>
  <si>
    <t>Trường TH Thái Hưng</t>
  </si>
  <si>
    <t>Trường TH Hưng Phú</t>
  </si>
  <si>
    <t>Trường TH Trần Nguyên Hãn</t>
  </si>
  <si>
    <t>Trường TH Nguyễn Trực</t>
  </si>
  <si>
    <t>Trường TH Phan Đăng Lưu</t>
  </si>
  <si>
    <t>Trường TH Bùi Minh Trực</t>
  </si>
  <si>
    <t>Trường TH An Phong</t>
  </si>
  <si>
    <t>Trường TH Hồng Đức</t>
  </si>
  <si>
    <t>Trường TH Tuy Lý Vương</t>
  </si>
  <si>
    <t>Trường TH Nguyễn Nhược Thị</t>
  </si>
  <si>
    <t>Trường Hy Vọng</t>
  </si>
  <si>
    <t>Trường TH Trần Danh Lâm</t>
  </si>
  <si>
    <t>Trường TH Nguyễn Trung Ngạn</t>
  </si>
  <si>
    <t>Trường TH Lý Nhân Tông</t>
  </si>
  <si>
    <t>Trường TH Nguyễn Công Trứ</t>
  </si>
  <si>
    <t>Trường THCS Khánh Bình</t>
  </si>
  <si>
    <t>Trường THCS Dương Bá Trạc</t>
  </si>
  <si>
    <t>Trường THCS Chánh Hưng</t>
  </si>
  <si>
    <t>Trường THCS Phan Đăng Lưu</t>
  </si>
  <si>
    <t>Trường THCS Sương Nguyệt Anh</t>
  </si>
  <si>
    <t>Trường THCS Bình An</t>
  </si>
  <si>
    <t>Trường THCS Bình Đông</t>
  </si>
  <si>
    <t>Trường THCS Lê Lai</t>
  </si>
  <si>
    <t>Trường THCS Tùng Thiện Vương</t>
  </si>
  <si>
    <t>Trường THCS Trần Danh Ninh</t>
  </si>
  <si>
    <t>Trường THCS Lý Thánh Tông</t>
  </si>
  <si>
    <t>Trường THCS Phú Lợi</t>
  </si>
  <si>
    <t>Phòng Y tế</t>
  </si>
  <si>
    <t>BQL đầu tư xây dựng công trình</t>
  </si>
  <si>
    <t>Bệnh viện</t>
  </si>
  <si>
    <t>Trung tâm Văn hóa</t>
  </si>
  <si>
    <t>Nhà Thiếu nhi</t>
  </si>
  <si>
    <t>Trung tâm TDTT</t>
  </si>
  <si>
    <t>Trung tâm BD chính trị</t>
  </si>
  <si>
    <t>Ban Chỉ huy Quân sự</t>
  </si>
  <si>
    <t>Công an</t>
  </si>
  <si>
    <t>Ủy ban Mặt trận Tổ quốc</t>
  </si>
  <si>
    <t>Quận Đoàn</t>
  </si>
  <si>
    <t>Hội Liên hiệp Phụ nữ</t>
  </si>
  <si>
    <t>Hội Cựu chiến binh</t>
  </si>
  <si>
    <t>Hội Chữ thập đỏ</t>
  </si>
  <si>
    <t>Hội Khuyến học</t>
  </si>
  <si>
    <t>Hội Luật gia</t>
  </si>
  <si>
    <t>Hội Người mù</t>
  </si>
  <si>
    <t>Hội Cựu giáo chức</t>
  </si>
  <si>
    <t>Khác</t>
  </si>
  <si>
    <t>Công ty Dịch vụ công ích</t>
  </si>
  <si>
    <t>Bảo hiểm xã hội Quận 8</t>
  </si>
  <si>
    <t>Ủy ban nhân dân Phường 1</t>
  </si>
  <si>
    <t>Ủy ban nhân dân Phường 2</t>
  </si>
  <si>
    <t>Ủy ban nhân dân Phường 3</t>
  </si>
  <si>
    <t>Ủy ban nhân dân Phường 4</t>
  </si>
  <si>
    <t>Ủy ban nhân dân Phường 5</t>
  </si>
  <si>
    <t>Ủy ban nhân dân Phường 6</t>
  </si>
  <si>
    <t>Ủy ban nhân dân Phường 7</t>
  </si>
  <si>
    <t>Ủy ban nhân dân Phường 8</t>
  </si>
  <si>
    <t>Ủy ban nhân dân Phường 9</t>
  </si>
  <si>
    <t>Ủy ban nhân dân Phường 10</t>
  </si>
  <si>
    <t>Ủy ban nhân dân Phường 11</t>
  </si>
  <si>
    <t>Ủy ban nhân dân Phường 12</t>
  </si>
  <si>
    <t>Ủy ban nhân dân Phường 13</t>
  </si>
  <si>
    <t>Ủy ban nhân dân Phường 14</t>
  </si>
  <si>
    <t>Ủy ban nhân dân Phường 15</t>
  </si>
  <si>
    <t>Ủy ban nhân dân Phường 16</t>
  </si>
  <si>
    <t>Tòa án nhân dân</t>
  </si>
  <si>
    <t>Viện Kiểm sát nhân dân</t>
  </si>
  <si>
    <t>Chi cục Thi hành án dân sự</t>
  </si>
  <si>
    <t>Chi cục Thống kê</t>
  </si>
  <si>
    <t>Kho bạc Nhà nước Quận 8</t>
  </si>
  <si>
    <t>Đội Quản lý thị trường 8B</t>
  </si>
  <si>
    <t>Chi cục Thuế Quận 8</t>
  </si>
  <si>
    <t>Chi chương trình CTMTQG</t>
  </si>
  <si>
    <t>Chi đầu tư phát triển (không kể chương trình MTQG)</t>
  </si>
  <si>
    <t>Chi chuyển nguồn ngân sách năm sau</t>
  </si>
  <si>
    <t>ĐVT: Triệu đồng</t>
  </si>
  <si>
    <t>Biểu số 100/CK-NSNN</t>
  </si>
  <si>
    <t>CÁC CƠ QUAN, TỔ CHỨC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</si>
  <si>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</si>
  <si>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</si>
  <si>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</si>
  <si>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</si>
  <si>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</si>
  <si>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</si>
  <si>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</si>
  <si>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</si>
  <si>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</si>
  <si>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</si>
  <si>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</si>
  <si>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</si>
  <si>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</si>
  <si>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</si>
  <si>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</si>
  <si>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</si>
  <si>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</si>
  <si>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</si>
  <si>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</si>
  <si>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</si>
  <si>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</si>
  <si>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</si>
  <si>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</si>
  <si>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</si>
  <si>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</si>
  <si>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</si>
  <si>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</si>
  <si>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</si>
  <si>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</si>
  <si>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</si>
  <si>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</si>
  <si>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</si>
  <si>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</si>
  <si>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</si>
  <si>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</si>
  <si>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</si>
  <si>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CHI DỰ PHÒNG NGÂN SÁCH</t>
  </si>
  <si>
    <t>V</t>
  </si>
  <si>
    <t>CHI CHUYỂN NGUỒN SANG NGÂN SÁCH NĂM SAU</t>
  </si>
  <si>
    <t>CHI TẠO NGUỒN, ĐIỀU CHỈNH TIỀN LƯƠNG</t>
  </si>
  <si>
    <t>Chi thường xuyên (không kể chương trình MTQG)</t>
  </si>
  <si>
    <t>Biểu số 102/CK-NSNN</t>
  </si>
  <si>
    <t>Đầu tư phát triển</t>
  </si>
  <si>
    <t>Kinh phí
sự nghiệp</t>
  </si>
  <si>
    <t>Trong đó</t>
  </si>
  <si>
    <t>Vốn trong nước</t>
  </si>
  <si>
    <t>Vốn ngoài nước</t>
  </si>
  <si>
    <t>7=8+11</t>
  </si>
  <si>
    <t>8=9+10</t>
  </si>
  <si>
    <t>11=12+13</t>
  </si>
  <si>
    <t>14=4/1</t>
  </si>
  <si>
    <t>15=8/2</t>
  </si>
  <si>
    <t>16=11/3</t>
  </si>
  <si>
    <t xml:space="preserve">Phòng Y tế Quận </t>
  </si>
  <si>
    <t>Ngân sách cấp phường</t>
  </si>
  <si>
    <t>Chương trình mục tiêu quốc gia</t>
  </si>
  <si>
    <t>Chi các chương trình mục tiêu</t>
  </si>
  <si>
    <t>10=11+12</t>
  </si>
  <si>
    <t>14=7/1</t>
  </si>
  <si>
    <t>16=9/3</t>
  </si>
  <si>
    <t>17=10/4</t>
  </si>
  <si>
    <t>19=12/6</t>
  </si>
  <si>
    <t>1=2+3+4</t>
  </si>
  <si>
    <t>7=8+9+10+13</t>
  </si>
  <si>
    <t xml:space="preserve">Phòng Lao động-Thương binh và xã hội Quận </t>
  </si>
  <si>
    <t>Chương trình xóa đói, giảm nghèo và việc làm</t>
  </si>
  <si>
    <t>Hỗ trợ lao động nông thôn học nghề</t>
  </si>
  <si>
    <t>CÂN ĐỐI NGÂN SÁCH QUẬN NĂM 2017</t>
  </si>
  <si>
    <t>QUYẾT TOÁN THU NGÂN SÁCH NHÀ NƯỚC NĂM 2017</t>
  </si>
  <si>
    <t xml:space="preserve"> VÀ CHI NGÂN SÁCH PHƯỜNG THEO CƠ CẤU CHI NĂM 2017</t>
  </si>
  <si>
    <t>NĂM 2017</t>
  </si>
  <si>
    <t>QUYẾT TOÁN CHI BỔ SUNG TỪ NGÂN SÁCH CẤP QUẬN CHO NGÂN SÁCH TỪNG PHƯỜNG NĂM 2017</t>
  </si>
  <si>
    <t>QUYẾT TOÁN CHI CHƯƠNG TRÌNH MỤC TIÊU QUỐC GIA NGÂN SÁCH CẤP QUẬN VÀ NGÂN SÁCH PHƯỜNG NĂM 2017</t>
  </si>
  <si>
    <t>Chi cân đối ngân sách quận</t>
  </si>
  <si>
    <t>Lệ phí môn bài</t>
  </si>
  <si>
    <t xml:space="preserve"> - Thu tiền thuê mặt đất, mặt nước</t>
  </si>
  <si>
    <t>Ngân sách địa phương</t>
  </si>
  <si>
    <t>Phòng Lao động-TB và Xã hội</t>
  </si>
  <si>
    <t>Trường Mầm Non Vườn Hồng</t>
  </si>
  <si>
    <t>14</t>
  </si>
  <si>
    <t>Trường Mầm Non Việt Nhi</t>
  </si>
  <si>
    <t xml:space="preserve">Trường Mầm Non Bình Minh </t>
  </si>
  <si>
    <t>Trường Mầm Non Tuổi Hoa</t>
  </si>
  <si>
    <t>Trường Mầm Non Tuổi Thơ</t>
  </si>
  <si>
    <t>Trường Mầm Non 19/5</t>
  </si>
  <si>
    <t>Trường Mầm Non Tuổi Ngọc</t>
  </si>
  <si>
    <t>Trường Mầm Non Thỏ Ngọc</t>
  </si>
  <si>
    <t>Trường Mầm Non Vành Khuyên</t>
  </si>
  <si>
    <t>Trường Mầm Non Vàng Anh</t>
  </si>
  <si>
    <t>Trường Mầm Non Nắng Mai</t>
  </si>
  <si>
    <t>24</t>
  </si>
  <si>
    <t xml:space="preserve">Trường Mầm Non Sơn Ca </t>
  </si>
  <si>
    <t>25</t>
  </si>
  <si>
    <t>Trường Mầm Non Họa Mi</t>
  </si>
  <si>
    <t>26</t>
  </si>
  <si>
    <t xml:space="preserve">Trường Mầm Non Kim Đồng </t>
  </si>
  <si>
    <t>27</t>
  </si>
  <si>
    <t>Trường Mầm Non Bông Hồng</t>
  </si>
  <si>
    <t>28</t>
  </si>
  <si>
    <t>Trường Mầm Non Bé Ngoan</t>
  </si>
  <si>
    <t>29</t>
  </si>
  <si>
    <t>Trường Mầm Non Hoa Phượng</t>
  </si>
  <si>
    <t>30</t>
  </si>
  <si>
    <t>Trường Mầm Non Bông  Sen</t>
  </si>
  <si>
    <t>31</t>
  </si>
  <si>
    <t>32</t>
  </si>
  <si>
    <t>33</t>
  </si>
  <si>
    <t>34</t>
  </si>
  <si>
    <t>35</t>
  </si>
  <si>
    <t>Trường TH Bông Sao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</si>
  <si>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</si>
  <si>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</si>
  <si>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</si>
  <si>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</si>
  <si>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</si>
  <si>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</si>
  <si>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</si>
  <si>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</si>
  <si>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</si>
  <si>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</si>
  <si>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</si>
  <si>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</si>
  <si>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</si>
  <si>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</si>
  <si>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Trường TH Hoàng Minh Đạo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</si>
  <si>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</si>
  <si>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</si>
  <si>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</si>
  <si>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</si>
  <si>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</si>
  <si>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</si>
  <si>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</si>
  <si>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</si>
  <si>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</si>
  <si>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</si>
  <si>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</si>
  <si>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</si>
  <si>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</si>
  <si>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</si>
  <si>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</si>
  <si>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</si>
  <si>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TT Kỹ thuật TH Hướng nghiệp</t>
  </si>
  <si>
    <t>66</t>
  </si>
  <si>
    <t xml:space="preserve">Trường Bồi dưỡng Nghiệp vụ Giáo dục </t>
  </si>
  <si>
    <t>67</t>
  </si>
  <si>
    <t>Ban Bồi thường GPMB</t>
  </si>
  <si>
    <t>68</t>
  </si>
  <si>
    <t>69</t>
  </si>
  <si>
    <t>Trung tâm Y tế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</si>
  <si>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</si>
  <si>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</si>
  <si>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</si>
  <si>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</si>
  <si>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</si>
  <si>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</si>
  <si>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</si>
  <si>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</si>
  <si>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</si>
  <si>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 xml:space="preserve">Hội Đông y </t>
  </si>
  <si>
    <t>Hội Cựu Thanh niên xung phong</t>
  </si>
  <si>
    <t>Phòng Cảnh sát PC &amp; CC Q8</t>
  </si>
  <si>
    <t>CHI BỔ SUNG CHO NS PHƯỜNG</t>
  </si>
  <si>
    <t>Dự toán không tính số chuyển nguồn ngân sách năm trước</t>
  </si>
  <si>
    <t>Thu từ hoạt động xổ số kiến thiết</t>
  </si>
  <si>
    <t>Trong đó chia theo lĩnh vực:</t>
  </si>
  <si>
    <t>-</t>
  </si>
  <si>
    <t>Chi giáo dục-đào tạo và dạy nghề</t>
  </si>
  <si>
    <t>Chi đầu tư từ nguồn thu tiền sử dụng đất</t>
  </si>
  <si>
    <t>Chi đầu tư từ nguồn thu xổ số kiến thiết</t>
  </si>
  <si>
    <t>Chi khoa học và công nghệ</t>
  </si>
  <si>
    <t>Chương trình y tế - dân số</t>
  </si>
  <si>
    <t>Trong đó chia theo nguồn vốn:</t>
  </si>
  <si>
    <t>Chi quốc phòng</t>
  </si>
  <si>
    <t>Chi an ninh và trật tự, an toàn xã hội</t>
  </si>
  <si>
    <t>Chi thường xuyên khác</t>
  </si>
  <si>
    <t>QUYẾT TOÁN CHI NGÂN SÁCH CẤP QUẬN CỦA TỪNG CƠ QUAN,  TỔ CHỨC NĂM 2017</t>
  </si>
  <si>
    <t>Chương trình y tế-dân số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</si>
</sst>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_);[Red]\(#,##0.0\)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#,##0.0000"/>
    <numFmt numFmtId="188" formatCode="#,##0.00000"/>
    <numFmt numFmtId="189" formatCode="#,##0.000000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0.0000000"/>
    <numFmt numFmtId="200" formatCode="0.00000000"/>
    <numFmt numFmtId="201" formatCode="#,##0.0;[Red]\-#,##0.0"/>
    <numFmt numFmtId="202" formatCode="#,##0.00_ ;[Red]\-#,##0.00\ "/>
    <numFmt numFmtId="203" formatCode="#,##0.000;[Red]\-#,##0.000"/>
    <numFmt numFmtId="204" formatCode="#,##0.0000;[Red]\-#,##0.0000"/>
  </numFmts>
  <fonts count="9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sz val="10"/>
      <color indexed="10"/>
      <name val="Times New Roman"/>
      <family val="1"/>
    </font>
    <font>
      <u val="single"/>
      <sz val="9.5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u val="single"/>
      <sz val="9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9"/>
      <name val="Times New Roman"/>
      <family val="1"/>
    </font>
    <font>
      <sz val="8"/>
      <color indexed="8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u val="single"/>
      <sz val="7.5"/>
      <color indexed="8"/>
      <name val="Times New Roman"/>
      <family val="1"/>
    </font>
    <font>
      <sz val="9.5"/>
      <color indexed="8"/>
      <name val="Times New Roman"/>
      <family val="1"/>
    </font>
    <font>
      <i/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.5"/>
      <color theme="0"/>
      <name val="Times New Roman"/>
      <family val="1"/>
    </font>
    <font>
      <sz val="8"/>
      <color theme="1"/>
      <name val="Times New Roman"/>
      <family val="1"/>
    </font>
    <font>
      <b/>
      <sz val="6.5"/>
      <color theme="1"/>
      <name val="Times New Roman"/>
      <family val="1"/>
    </font>
    <font>
      <sz val="6.5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u val="single"/>
      <sz val="7.5"/>
      <color theme="1"/>
      <name val="Times New Roman"/>
      <family val="1"/>
    </font>
    <font>
      <sz val="9.5"/>
      <color theme="1"/>
      <name val="Times New Roman"/>
      <family val="1"/>
    </font>
    <font>
      <i/>
      <sz val="9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3" fontId="12" fillId="0" borderId="15" xfId="43" applyNumberFormat="1" applyFont="1" applyFill="1" applyBorder="1" applyAlignment="1">
      <alignment/>
    </xf>
    <xf numFmtId="200" fontId="10" fillId="0" borderId="0" xfId="0" applyNumberFormat="1" applyFont="1" applyAlignment="1">
      <alignment/>
    </xf>
    <xf numFmtId="199" fontId="6" fillId="0" borderId="0" xfId="0" applyNumberFormat="1" applyFont="1" applyAlignment="1">
      <alignment horizontal="center"/>
    </xf>
    <xf numFmtId="199" fontId="6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3" fontId="6" fillId="0" borderId="10" xfId="43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79" fillId="0" borderId="0" xfId="0" applyFont="1" applyBorder="1" applyAlignment="1">
      <alignment/>
    </xf>
    <xf numFmtId="3" fontId="9" fillId="0" borderId="14" xfId="43" applyNumberFormat="1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19" xfId="0" applyFont="1" applyBorder="1" applyAlignment="1" quotePrefix="1">
      <alignment horizontal="center"/>
    </xf>
    <xf numFmtId="3" fontId="9" fillId="0" borderId="1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4" fontId="6" fillId="0" borderId="10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3" fontId="80" fillId="0" borderId="0" xfId="0" applyNumberFormat="1" applyFont="1" applyAlignment="1">
      <alignment/>
    </xf>
    <xf numFmtId="0" fontId="79" fillId="0" borderId="0" xfId="0" applyFont="1" applyAlignment="1">
      <alignment/>
    </xf>
    <xf numFmtId="3" fontId="79" fillId="0" borderId="0" xfId="43" applyNumberFormat="1" applyFont="1" applyBorder="1" applyAlignment="1">
      <alignment/>
    </xf>
    <xf numFmtId="194" fontId="81" fillId="0" borderId="0" xfId="0" applyNumberFormat="1" applyFont="1" applyAlignment="1">
      <alignment horizontal="centerContinuous"/>
    </xf>
    <xf numFmtId="3" fontId="9" fillId="0" borderId="14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3" fontId="14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2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center"/>
    </xf>
    <xf numFmtId="0" fontId="17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7" fillId="0" borderId="10" xfId="0" applyFont="1" applyBorder="1" applyAlignment="1" quotePrefix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3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17" fillId="0" borderId="23" xfId="0" applyFont="1" applyBorder="1" applyAlignment="1">
      <alignment/>
    </xf>
    <xf numFmtId="3" fontId="18" fillId="0" borderId="10" xfId="0" applyNumberFormat="1" applyFont="1" applyBorder="1" applyAlignment="1">
      <alignment/>
    </xf>
    <xf numFmtId="4" fontId="9" fillId="0" borderId="15" xfId="43" applyNumberFormat="1" applyFont="1" applyFill="1" applyBorder="1" applyAlignment="1">
      <alignment/>
    </xf>
    <xf numFmtId="4" fontId="6" fillId="0" borderId="15" xfId="43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8" fillId="0" borderId="23" xfId="0" applyFont="1" applyBorder="1" applyAlignment="1">
      <alignment/>
    </xf>
    <xf numFmtId="0" fontId="6" fillId="0" borderId="0" xfId="0" applyFont="1" applyAlignment="1">
      <alignment horizontal="left"/>
    </xf>
    <xf numFmtId="0" fontId="18" fillId="0" borderId="25" xfId="0" applyFont="1" applyBorder="1" applyAlignment="1">
      <alignment/>
    </xf>
    <xf numFmtId="3" fontId="18" fillId="0" borderId="16" xfId="0" applyNumberFormat="1" applyFont="1" applyBorder="1" applyAlignment="1" quotePrefix="1">
      <alignment horizontal="right"/>
    </xf>
    <xf numFmtId="0" fontId="17" fillId="0" borderId="0" xfId="0" applyFont="1" applyAlignment="1">
      <alignment/>
    </xf>
    <xf numFmtId="4" fontId="18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7" fillId="0" borderId="0" xfId="0" applyFont="1" applyAlignment="1" quotePrefix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left"/>
    </xf>
    <xf numFmtId="2" fontId="18" fillId="0" borderId="10" xfId="0" applyNumberFormat="1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6" xfId="0" applyFont="1" applyBorder="1" applyAlignment="1">
      <alignment/>
    </xf>
    <xf numFmtId="3" fontId="15" fillId="0" borderId="0" xfId="0" applyNumberFormat="1" applyFont="1" applyAlignment="1">
      <alignment/>
    </xf>
    <xf numFmtId="0" fontId="79" fillId="0" borderId="21" xfId="0" applyFont="1" applyBorder="1" applyAlignment="1">
      <alignment/>
    </xf>
    <xf numFmtId="38" fontId="18" fillId="0" borderId="10" xfId="42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16" fillId="0" borderId="27" xfId="0" applyFont="1" applyBorder="1" applyAlignment="1" quotePrefix="1">
      <alignment horizontal="centerContinuous"/>
    </xf>
    <xf numFmtId="38" fontId="6" fillId="0" borderId="28" xfId="43" applyFont="1" applyFill="1" applyBorder="1" applyAlignment="1">
      <alignment horizontal="center"/>
    </xf>
    <xf numFmtId="38" fontId="23" fillId="0" borderId="28" xfId="43" applyFont="1" applyFill="1" applyBorder="1" applyAlignment="1">
      <alignment horizontal="center"/>
    </xf>
    <xf numFmtId="3" fontId="23" fillId="0" borderId="29" xfId="43" applyNumberFormat="1" applyFont="1" applyFill="1" applyBorder="1" applyAlignment="1">
      <alignment/>
    </xf>
    <xf numFmtId="4" fontId="23" fillId="0" borderId="29" xfId="43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6" fillId="0" borderId="28" xfId="43" applyNumberFormat="1" applyFont="1" applyFill="1" applyBorder="1" applyAlignment="1">
      <alignment horizontal="center"/>
    </xf>
    <xf numFmtId="38" fontId="6" fillId="0" borderId="28" xfId="43" applyFont="1" applyFill="1" applyBorder="1" applyAlignment="1">
      <alignment/>
    </xf>
    <xf numFmtId="3" fontId="6" fillId="0" borderId="29" xfId="43" applyNumberFormat="1" applyFont="1" applyFill="1" applyBorder="1" applyAlignment="1">
      <alignment/>
    </xf>
    <xf numFmtId="4" fontId="6" fillId="0" borderId="29" xfId="43" applyNumberFormat="1" applyFont="1" applyFill="1" applyBorder="1" applyAlignment="1">
      <alignment/>
    </xf>
    <xf numFmtId="3" fontId="6" fillId="0" borderId="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 vertical="top"/>
    </xf>
    <xf numFmtId="3" fontId="6" fillId="0" borderId="26" xfId="43" applyNumberFormat="1" applyFont="1" applyFill="1" applyBorder="1" applyAlignment="1">
      <alignment horizontal="center"/>
    </xf>
    <xf numFmtId="38" fontId="6" fillId="0" borderId="26" xfId="43" applyFont="1" applyFill="1" applyBorder="1" applyAlignment="1">
      <alignment/>
    </xf>
    <xf numFmtId="3" fontId="6" fillId="0" borderId="14" xfId="43" applyNumberFormat="1" applyFont="1" applyFill="1" applyBorder="1" applyAlignment="1">
      <alignment/>
    </xf>
    <xf numFmtId="4" fontId="6" fillId="0" borderId="14" xfId="43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3" fontId="26" fillId="0" borderId="30" xfId="43" applyNumberFormat="1" applyFont="1" applyFill="1" applyBorder="1" applyAlignment="1">
      <alignment/>
    </xf>
    <xf numFmtId="38" fontId="25" fillId="0" borderId="0" xfId="43" applyFont="1" applyFill="1" applyBorder="1" applyAlignment="1">
      <alignment horizontal="center"/>
    </xf>
    <xf numFmtId="38" fontId="25" fillId="0" borderId="0" xfId="43" applyFont="1" applyFill="1" applyBorder="1" applyAlignment="1">
      <alignment/>
    </xf>
    <xf numFmtId="3" fontId="25" fillId="0" borderId="0" xfId="43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6" fillId="0" borderId="0" xfId="42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2" xfId="0" applyFont="1" applyFill="1" applyBorder="1" applyAlignment="1" quotePrefix="1">
      <alignment horizontal="center"/>
    </xf>
    <xf numFmtId="38" fontId="6" fillId="0" borderId="12" xfId="42" applyNumberFormat="1" applyFont="1" applyFill="1" applyBorder="1" applyAlignment="1" quotePrefix="1">
      <alignment horizontal="center"/>
    </xf>
    <xf numFmtId="0" fontId="6" fillId="0" borderId="12" xfId="0" applyFont="1" applyFill="1" applyBorder="1" applyAlignment="1" quotePrefix="1">
      <alignment horizontal="centerContinuous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2" fontId="9" fillId="0" borderId="15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8" fontId="6" fillId="0" borderId="0" xfId="0" applyNumberFormat="1" applyFont="1" applyFill="1" applyAlignment="1">
      <alignment/>
    </xf>
    <xf numFmtId="0" fontId="82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83" fillId="0" borderId="15" xfId="0" applyFont="1" applyFill="1" applyBorder="1" applyAlignment="1">
      <alignment horizontal="right"/>
    </xf>
    <xf numFmtId="0" fontId="83" fillId="0" borderId="15" xfId="0" applyFont="1" applyFill="1" applyBorder="1" applyAlignment="1">
      <alignment/>
    </xf>
    <xf numFmtId="38" fontId="82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0" fontId="6" fillId="0" borderId="0" xfId="42" applyFont="1" applyFill="1" applyAlignment="1">
      <alignment/>
    </xf>
    <xf numFmtId="0" fontId="6" fillId="0" borderId="15" xfId="0" applyFont="1" applyFill="1" applyBorder="1" applyAlignment="1">
      <alignment/>
    </xf>
    <xf numFmtId="0" fontId="82" fillId="0" borderId="15" xfId="0" applyFont="1" applyFill="1" applyBorder="1" applyAlignment="1">
      <alignment/>
    </xf>
    <xf numFmtId="3" fontId="83" fillId="0" borderId="15" xfId="43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right"/>
    </xf>
    <xf numFmtId="3" fontId="12" fillId="0" borderId="10" xfId="43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4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8" fontId="9" fillId="0" borderId="0" xfId="42" applyNumberFormat="1" applyFont="1" applyFill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38" fontId="9" fillId="0" borderId="31" xfId="42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9" fillId="0" borderId="30" xfId="43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 quotePrefix="1">
      <alignment horizontal="center"/>
    </xf>
    <xf numFmtId="0" fontId="17" fillId="0" borderId="10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3" fontId="18" fillId="0" borderId="14" xfId="43" applyNumberFormat="1" applyFont="1" applyFill="1" applyBorder="1" applyAlignment="1">
      <alignment vertical="top"/>
    </xf>
    <xf numFmtId="0" fontId="17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3" fontId="18" fillId="0" borderId="10" xfId="43" applyNumberFormat="1" applyFont="1" applyFill="1" applyBorder="1" applyAlignment="1">
      <alignment vertical="top"/>
    </xf>
    <xf numFmtId="3" fontId="29" fillId="0" borderId="10" xfId="43" applyNumberFormat="1" applyFont="1" applyFill="1" applyBorder="1" applyAlignment="1">
      <alignment vertical="top"/>
    </xf>
    <xf numFmtId="3" fontId="17" fillId="0" borderId="10" xfId="43" applyNumberFormat="1" applyFont="1" applyFill="1" applyBorder="1" applyAlignment="1">
      <alignment vertical="top"/>
    </xf>
    <xf numFmtId="3" fontId="19" fillId="0" borderId="10" xfId="43" applyNumberFormat="1" applyFont="1" applyFill="1" applyBorder="1" applyAlignment="1">
      <alignment vertical="top"/>
    </xf>
    <xf numFmtId="3" fontId="18" fillId="0" borderId="16" xfId="43" applyNumberFormat="1" applyFont="1" applyFill="1" applyBorder="1" applyAlignment="1">
      <alignment vertical="top"/>
    </xf>
    <xf numFmtId="4" fontId="18" fillId="0" borderId="16" xfId="43" applyNumberFormat="1" applyFont="1" applyFill="1" applyBorder="1" applyAlignment="1">
      <alignment vertical="top"/>
    </xf>
    <xf numFmtId="4" fontId="18" fillId="0" borderId="16" xfId="0" applyNumberFormat="1" applyFont="1" applyBorder="1" applyAlignment="1">
      <alignment/>
    </xf>
    <xf numFmtId="4" fontId="18" fillId="0" borderId="10" xfId="43" applyNumberFormat="1" applyFont="1" applyFill="1" applyBorder="1" applyAlignment="1">
      <alignment vertical="top"/>
    </xf>
    <xf numFmtId="4" fontId="17" fillId="0" borderId="10" xfId="43" applyNumberFormat="1" applyFont="1" applyFill="1" applyBorder="1" applyAlignment="1">
      <alignment vertical="top"/>
    </xf>
    <xf numFmtId="4" fontId="19" fillId="0" borderId="10" xfId="43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center"/>
    </xf>
    <xf numFmtId="38" fontId="9" fillId="0" borderId="12" xfId="42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 quotePrefix="1">
      <alignment horizontal="center"/>
    </xf>
    <xf numFmtId="3" fontId="27" fillId="0" borderId="12" xfId="0" applyNumberFormat="1" applyFont="1" applyBorder="1" applyAlignment="1" quotePrefix="1">
      <alignment horizontal="center"/>
    </xf>
    <xf numFmtId="3" fontId="27" fillId="0" borderId="12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84" fillId="0" borderId="0" xfId="0" applyFont="1" applyAlignment="1">
      <alignment/>
    </xf>
    <xf numFmtId="3" fontId="84" fillId="0" borderId="0" xfId="43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17" fillId="0" borderId="1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3" fontId="18" fillId="0" borderId="16" xfId="43" applyNumberFormat="1" applyFont="1" applyFill="1" applyBorder="1" applyAlignment="1">
      <alignment horizontal="center" vertical="top"/>
    </xf>
    <xf numFmtId="0" fontId="18" fillId="0" borderId="16" xfId="0" applyFont="1" applyBorder="1" applyAlignment="1">
      <alignment vertical="top"/>
    </xf>
    <xf numFmtId="3" fontId="18" fillId="0" borderId="10" xfId="43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3" fontId="17" fillId="0" borderId="10" xfId="43" applyNumberFormat="1" applyFont="1" applyFill="1" applyBorder="1" applyAlignment="1">
      <alignment horizontal="center" vertical="top"/>
    </xf>
    <xf numFmtId="3" fontId="19" fillId="0" borderId="10" xfId="43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3" fontId="18" fillId="0" borderId="14" xfId="43" applyNumberFormat="1" applyFont="1" applyFill="1" applyBorder="1" applyAlignment="1">
      <alignment horizontal="center" vertical="top"/>
    </xf>
    <xf numFmtId="3" fontId="85" fillId="0" borderId="10" xfId="0" applyNumberFormat="1" applyFont="1" applyBorder="1" applyAlignment="1">
      <alignment/>
    </xf>
    <xf numFmtId="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Alignment="1">
      <alignment horizontal="center" vertical="center" wrapText="1"/>
    </xf>
    <xf numFmtId="3" fontId="87" fillId="0" borderId="12" xfId="43" applyNumberFormat="1" applyFont="1" applyFill="1" applyBorder="1" applyAlignment="1">
      <alignment/>
    </xf>
    <xf numFmtId="4" fontId="87" fillId="0" borderId="12" xfId="43" applyNumberFormat="1" applyFont="1" applyFill="1" applyBorder="1" applyAlignment="1">
      <alignment/>
    </xf>
    <xf numFmtId="3" fontId="88" fillId="0" borderId="12" xfId="43" applyNumberFormat="1" applyFont="1" applyFill="1" applyBorder="1" applyAlignment="1">
      <alignment/>
    </xf>
    <xf numFmtId="4" fontId="88" fillId="0" borderId="12" xfId="43" applyNumberFormat="1" applyFont="1" applyFill="1" applyBorder="1" applyAlignment="1">
      <alignment/>
    </xf>
    <xf numFmtId="0" fontId="87" fillId="0" borderId="12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vertical="center"/>
    </xf>
    <xf numFmtId="3" fontId="87" fillId="0" borderId="12" xfId="43" applyNumberFormat="1" applyFont="1" applyFill="1" applyBorder="1" applyAlignment="1">
      <alignment vertical="center"/>
    </xf>
    <xf numFmtId="0" fontId="87" fillId="0" borderId="12" xfId="0" applyFont="1" applyFill="1" applyBorder="1" applyAlignment="1">
      <alignment/>
    </xf>
    <xf numFmtId="0" fontId="89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3" fontId="25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0" fillId="0" borderId="20" xfId="0" applyFont="1" applyFill="1" applyBorder="1" applyAlignment="1">
      <alignment horizontal="center" vertical="center"/>
    </xf>
    <xf numFmtId="0" fontId="90" fillId="0" borderId="32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 quotePrefix="1">
      <alignment horizontal="center" vertical="center" wrapText="1"/>
    </xf>
    <xf numFmtId="0" fontId="90" fillId="0" borderId="12" xfId="0" applyFont="1" applyFill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3" fontId="91" fillId="0" borderId="12" xfId="43" applyNumberFormat="1" applyFont="1" applyFill="1" applyBorder="1" applyAlignment="1">
      <alignment/>
    </xf>
    <xf numFmtId="4" fontId="91" fillId="0" borderId="12" xfId="43" applyNumberFormat="1" applyFont="1" applyFill="1" applyBorder="1" applyAlignment="1">
      <alignment/>
    </xf>
    <xf numFmtId="4" fontId="90" fillId="0" borderId="12" xfId="0" applyNumberFormat="1" applyFont="1" applyFill="1" applyBorder="1" applyAlignment="1">
      <alignment/>
    </xf>
    <xf numFmtId="4" fontId="92" fillId="0" borderId="12" xfId="43" applyNumberFormat="1" applyFont="1" applyFill="1" applyBorder="1" applyAlignment="1">
      <alignment/>
    </xf>
    <xf numFmtId="0" fontId="92" fillId="0" borderId="12" xfId="0" applyFont="1" applyFill="1" applyBorder="1" applyAlignment="1">
      <alignment/>
    </xf>
    <xf numFmtId="3" fontId="92" fillId="0" borderId="12" xfId="43" applyNumberFormat="1" applyFont="1" applyFill="1" applyBorder="1" applyAlignment="1">
      <alignment/>
    </xf>
    <xf numFmtId="4" fontId="91" fillId="0" borderId="12" xfId="0" applyNumberFormat="1" applyFont="1" applyFill="1" applyBorder="1" applyAlignment="1">
      <alignment/>
    </xf>
    <xf numFmtId="0" fontId="90" fillId="0" borderId="12" xfId="0" applyFont="1" applyFill="1" applyBorder="1" applyAlignment="1" quotePrefix="1">
      <alignment horizontal="center"/>
    </xf>
    <xf numFmtId="0" fontId="90" fillId="0" borderId="12" xfId="0" applyFont="1" applyFill="1" applyBorder="1" applyAlignment="1">
      <alignment/>
    </xf>
    <xf numFmtId="3" fontId="90" fillId="0" borderId="12" xfId="43" applyNumberFormat="1" applyFont="1" applyFill="1" applyBorder="1" applyAlignment="1">
      <alignment/>
    </xf>
    <xf numFmtId="38" fontId="90" fillId="0" borderId="12" xfId="42" applyNumberFormat="1" applyFont="1" applyFill="1" applyBorder="1" applyAlignment="1">
      <alignment/>
    </xf>
    <xf numFmtId="4" fontId="90" fillId="0" borderId="12" xfId="43" applyNumberFormat="1" applyFont="1" applyFill="1" applyBorder="1" applyAlignment="1">
      <alignment/>
    </xf>
    <xf numFmtId="3" fontId="90" fillId="0" borderId="12" xfId="43" applyNumberFormat="1" applyFont="1" applyFill="1" applyBorder="1" applyAlignment="1">
      <alignment/>
    </xf>
    <xf numFmtId="0" fontId="90" fillId="0" borderId="12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3" fontId="90" fillId="0" borderId="12" xfId="0" applyNumberFormat="1" applyFont="1" applyFill="1" applyBorder="1" applyAlignment="1">
      <alignment/>
    </xf>
    <xf numFmtId="0" fontId="91" fillId="0" borderId="12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vertical="center"/>
    </xf>
    <xf numFmtId="3" fontId="91" fillId="0" borderId="12" xfId="43" applyNumberFormat="1" applyFont="1" applyFill="1" applyBorder="1" applyAlignment="1">
      <alignment vertical="center"/>
    </xf>
    <xf numFmtId="0" fontId="91" fillId="0" borderId="12" xfId="0" applyFont="1" applyFill="1" applyBorder="1" applyAlignment="1">
      <alignment/>
    </xf>
    <xf numFmtId="0" fontId="91" fillId="0" borderId="24" xfId="0" applyFont="1" applyFill="1" applyBorder="1" applyAlignment="1">
      <alignment horizontal="left" vertical="center"/>
    </xf>
    <xf numFmtId="0" fontId="91" fillId="0" borderId="27" xfId="0" applyFont="1" applyFill="1" applyBorder="1" applyAlignment="1">
      <alignment horizontal="left" vertical="center"/>
    </xf>
    <xf numFmtId="4" fontId="9" fillId="0" borderId="29" xfId="43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19" fillId="0" borderId="10" xfId="0" applyFont="1" applyBorder="1" applyAlignment="1" quotePrefix="1">
      <alignment horizontal="center"/>
    </xf>
    <xf numFmtId="3" fontId="19" fillId="0" borderId="0" xfId="0" applyNumberFormat="1" applyFont="1" applyAlignment="1">
      <alignment/>
    </xf>
    <xf numFmtId="0" fontId="93" fillId="0" borderId="10" xfId="0" applyFont="1" applyBorder="1" applyAlignment="1">
      <alignment horizontal="center"/>
    </xf>
    <xf numFmtId="0" fontId="93" fillId="0" borderId="23" xfId="0" applyFont="1" applyBorder="1" applyAlignment="1">
      <alignment/>
    </xf>
    <xf numFmtId="3" fontId="93" fillId="0" borderId="10" xfId="0" applyNumberFormat="1" applyFont="1" applyBorder="1" applyAlignment="1">
      <alignment/>
    </xf>
    <xf numFmtId="4" fontId="93" fillId="0" borderId="10" xfId="0" applyNumberFormat="1" applyFont="1" applyBorder="1" applyAlignment="1">
      <alignment/>
    </xf>
    <xf numFmtId="0" fontId="93" fillId="0" borderId="0" xfId="0" applyFont="1" applyAlignment="1">
      <alignment/>
    </xf>
    <xf numFmtId="0" fontId="94" fillId="0" borderId="10" xfId="0" applyFont="1" applyBorder="1" applyAlignment="1" quotePrefix="1">
      <alignment horizontal="center"/>
    </xf>
    <xf numFmtId="0" fontId="94" fillId="0" borderId="23" xfId="0" applyFont="1" applyBorder="1" applyAlignment="1">
      <alignment/>
    </xf>
    <xf numFmtId="3" fontId="94" fillId="0" borderId="10" xfId="0" applyNumberFormat="1" applyFont="1" applyBorder="1" applyAlignment="1">
      <alignment/>
    </xf>
    <xf numFmtId="4" fontId="94" fillId="0" borderId="10" xfId="0" applyNumberFormat="1" applyFont="1" applyBorder="1" applyAlignment="1">
      <alignment/>
    </xf>
    <xf numFmtId="0" fontId="94" fillId="0" borderId="0" xfId="0" applyFont="1" applyAlignment="1" quotePrefix="1">
      <alignment/>
    </xf>
    <xf numFmtId="0" fontId="9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2" xfId="0" applyFont="1" applyBorder="1" applyAlignment="1">
      <alignment/>
    </xf>
    <xf numFmtId="0" fontId="84" fillId="0" borderId="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90" fillId="0" borderId="2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90" fillId="0" borderId="27" xfId="0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center"/>
    </xf>
    <xf numFmtId="0" fontId="90" fillId="0" borderId="35" xfId="0" applyFont="1" applyFill="1" applyBorder="1" applyAlignment="1">
      <alignment horizontal="center"/>
    </xf>
    <xf numFmtId="0" fontId="90" fillId="0" borderId="27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/>
    </xf>
    <xf numFmtId="0" fontId="90" fillId="0" borderId="3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0" fillId="0" borderId="34" xfId="0" applyFont="1" applyFill="1" applyBorder="1" applyAlignment="1">
      <alignment horizontal="center" vertical="center" wrapText="1"/>
    </xf>
    <xf numFmtId="3" fontId="9" fillId="0" borderId="18" xfId="42" applyNumberFormat="1" applyFont="1" applyFill="1" applyBorder="1" applyAlignment="1">
      <alignment/>
    </xf>
    <xf numFmtId="3" fontId="9" fillId="0" borderId="11" xfId="42" applyNumberFormat="1" applyFont="1" applyFill="1" applyBorder="1" applyAlignment="1">
      <alignment/>
    </xf>
    <xf numFmtId="3" fontId="9" fillId="0" borderId="15" xfId="42" applyNumberFormat="1" applyFont="1" applyFill="1" applyBorder="1" applyAlignment="1">
      <alignment horizontal="right"/>
    </xf>
    <xf numFmtId="3" fontId="83" fillId="0" borderId="15" xfId="42" applyNumberFormat="1" applyFont="1" applyFill="1" applyBorder="1" applyAlignment="1">
      <alignment/>
    </xf>
    <xf numFmtId="3" fontId="6" fillId="0" borderId="11" xfId="42" applyNumberFormat="1" applyFont="1" applyFill="1" applyBorder="1" applyAlignment="1">
      <alignment/>
    </xf>
    <xf numFmtId="3" fontId="6" fillId="0" borderId="15" xfId="42" applyNumberFormat="1" applyFont="1" applyFill="1" applyBorder="1" applyAlignment="1">
      <alignment/>
    </xf>
    <xf numFmtId="3" fontId="82" fillId="0" borderId="15" xfId="42" applyNumberFormat="1" applyFont="1" applyFill="1" applyBorder="1" applyAlignment="1">
      <alignment/>
    </xf>
    <xf numFmtId="3" fontId="10" fillId="0" borderId="11" xfId="42" applyNumberFormat="1" applyFont="1" applyFill="1" applyBorder="1" applyAlignment="1">
      <alignment/>
    </xf>
    <xf numFmtId="3" fontId="10" fillId="0" borderId="15" xfId="42" applyNumberFormat="1" applyFont="1" applyFill="1" applyBorder="1" applyAlignment="1">
      <alignment/>
    </xf>
    <xf numFmtId="3" fontId="9" fillId="0" borderId="15" xfId="42" applyNumberFormat="1" applyFont="1" applyFill="1" applyBorder="1" applyAlignment="1">
      <alignment/>
    </xf>
    <xf numFmtId="3" fontId="9" fillId="0" borderId="22" xfId="42" applyNumberFormat="1" applyFont="1" applyFill="1" applyBorder="1" applyAlignment="1">
      <alignment/>
    </xf>
    <xf numFmtId="3" fontId="18" fillId="0" borderId="10" xfId="42" applyNumberFormat="1" applyFont="1" applyBorder="1" applyAlignment="1">
      <alignment/>
    </xf>
    <xf numFmtId="3" fontId="17" fillId="0" borderId="10" xfId="42" applyNumberFormat="1" applyFont="1" applyBorder="1" applyAlignment="1">
      <alignment/>
    </xf>
    <xf numFmtId="3" fontId="17" fillId="0" borderId="11" xfId="42" applyNumberFormat="1" applyFont="1" applyBorder="1" applyAlignment="1">
      <alignment/>
    </xf>
    <xf numFmtId="3" fontId="19" fillId="0" borderId="11" xfId="42" applyNumberFormat="1" applyFont="1" applyBorder="1" applyAlignment="1">
      <alignment/>
    </xf>
    <xf numFmtId="3" fontId="6" fillId="0" borderId="11" xfId="42" applyNumberFormat="1" applyFont="1" applyBorder="1" applyAlignment="1">
      <alignment/>
    </xf>
    <xf numFmtId="3" fontId="17" fillId="0" borderId="14" xfId="42" applyNumberFormat="1" applyFont="1" applyBorder="1" applyAlignment="1">
      <alignment/>
    </xf>
    <xf numFmtId="3" fontId="18" fillId="0" borderId="14" xfId="42" applyNumberFormat="1" applyFont="1" applyBorder="1" applyAlignment="1">
      <alignment/>
    </xf>
    <xf numFmtId="4" fontId="18" fillId="0" borderId="10" xfId="42" applyNumberFormat="1" applyFont="1" applyBorder="1" applyAlignment="1">
      <alignment/>
    </xf>
    <xf numFmtId="4" fontId="17" fillId="0" borderId="10" xfId="42" applyNumberFormat="1" applyFont="1" applyBorder="1" applyAlignment="1">
      <alignment/>
    </xf>
    <xf numFmtId="4" fontId="17" fillId="0" borderId="14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g%20khai%20DTN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17\BC%20so%20lieu%20QT-2017\BC%20quyet%20toan%202017%20gui%20Anh%20Lam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17\BC%20so%20lieu%20QT-2017\TH%20QTN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</sheetNames>
    <sheetDataSet>
      <sheetData sheetId="0">
        <row r="15">
          <cell r="D15">
            <v>114696000</v>
          </cell>
        </row>
        <row r="17">
          <cell r="D17">
            <v>644350000</v>
          </cell>
        </row>
      </sheetData>
      <sheetData sheetId="2">
        <row r="13">
          <cell r="D13">
            <v>446800000</v>
          </cell>
        </row>
        <row r="23">
          <cell r="D23">
            <v>14300000</v>
          </cell>
        </row>
        <row r="26">
          <cell r="D26">
            <v>29600000</v>
          </cell>
        </row>
        <row r="27">
          <cell r="D27">
            <v>115700000</v>
          </cell>
        </row>
        <row r="30">
          <cell r="D30">
            <v>67000000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5"/>
      <sheetName val="62"/>
    </sheetNames>
    <sheetDataSet>
      <sheetData sheetId="0">
        <row r="9">
          <cell r="C9">
            <v>42752000000</v>
          </cell>
          <cell r="D9">
            <v>42998905171</v>
          </cell>
        </row>
        <row r="10">
          <cell r="C10">
            <v>5000000</v>
          </cell>
          <cell r="D10">
            <v>4231642</v>
          </cell>
        </row>
        <row r="11">
          <cell r="C11">
            <v>30000000</v>
          </cell>
          <cell r="D11">
            <v>29175855</v>
          </cell>
        </row>
        <row r="12">
          <cell r="C12">
            <v>10000000</v>
          </cell>
          <cell r="D12">
            <v>9496000</v>
          </cell>
        </row>
        <row r="13">
          <cell r="C13">
            <v>15000000</v>
          </cell>
          <cell r="D13">
            <v>14271000</v>
          </cell>
        </row>
        <row r="14">
          <cell r="C14">
            <v>396000000</v>
          </cell>
          <cell r="D14">
            <v>395796000</v>
          </cell>
        </row>
        <row r="15">
          <cell r="C15">
            <v>2597000000</v>
          </cell>
          <cell r="D15">
            <v>2523139935</v>
          </cell>
        </row>
        <row r="16">
          <cell r="C16">
            <v>51000000</v>
          </cell>
          <cell r="D16">
            <v>50073014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54"/>
      <sheetName val="BS56"/>
      <sheetName val="BS57"/>
      <sheetName val="BS64"/>
      <sheetName val="BS63"/>
      <sheetName val="Sheet1"/>
      <sheetName val="BSnhap"/>
    </sheetNames>
    <sheetDataSet>
      <sheetData sheetId="1">
        <row r="8">
          <cell r="C8">
            <v>9225994000</v>
          </cell>
          <cell r="D8">
            <v>10692301402</v>
          </cell>
        </row>
        <row r="9">
          <cell r="C9">
            <v>1302500000</v>
          </cell>
          <cell r="D9">
            <v>1582310701</v>
          </cell>
        </row>
        <row r="10">
          <cell r="C10">
            <v>3207500000</v>
          </cell>
          <cell r="D10">
            <v>3168120514</v>
          </cell>
        </row>
        <row r="11">
          <cell r="C11">
            <v>6911600000</v>
          </cell>
          <cell r="D11">
            <v>8872234234</v>
          </cell>
        </row>
        <row r="12">
          <cell r="C12">
            <v>3384700000</v>
          </cell>
          <cell r="D12">
            <v>4029410377</v>
          </cell>
        </row>
        <row r="13">
          <cell r="C13">
            <v>1515180000</v>
          </cell>
          <cell r="D13">
            <v>1592093719</v>
          </cell>
        </row>
        <row r="14">
          <cell r="C14">
            <v>98434812080</v>
          </cell>
          <cell r="D14">
            <v>115145710192</v>
          </cell>
        </row>
        <row r="15">
          <cell r="C15">
            <v>1395290000</v>
          </cell>
          <cell r="D15">
            <v>1363953086</v>
          </cell>
        </row>
        <row r="16">
          <cell r="C16">
            <v>1535980000</v>
          </cell>
          <cell r="D16">
            <v>1578464949</v>
          </cell>
        </row>
        <row r="17">
          <cell r="C17">
            <v>4601473000</v>
          </cell>
          <cell r="D17">
            <v>6200479206</v>
          </cell>
        </row>
        <row r="18">
          <cell r="C18">
            <v>3099800000</v>
          </cell>
          <cell r="D18">
            <v>3782512182</v>
          </cell>
        </row>
        <row r="20">
          <cell r="C20">
            <v>5821903000</v>
          </cell>
          <cell r="D20">
            <v>6515847218</v>
          </cell>
        </row>
        <row r="21">
          <cell r="C21">
            <v>6437153000</v>
          </cell>
          <cell r="D21">
            <v>7327291206</v>
          </cell>
        </row>
        <row r="22">
          <cell r="C22">
            <v>3951211000</v>
          </cell>
          <cell r="D22">
            <v>4415888100</v>
          </cell>
        </row>
        <row r="23">
          <cell r="C23">
            <v>5193745000</v>
          </cell>
          <cell r="D23">
            <v>5927020092</v>
          </cell>
        </row>
        <row r="24">
          <cell r="C24">
            <v>5439762000</v>
          </cell>
          <cell r="D24">
            <v>6275288668</v>
          </cell>
        </row>
        <row r="25">
          <cell r="C25">
            <v>7254103000</v>
          </cell>
          <cell r="D25">
            <v>8001540480</v>
          </cell>
        </row>
        <row r="26">
          <cell r="C26">
            <v>6712162000</v>
          </cell>
          <cell r="D26">
            <v>7128369389</v>
          </cell>
        </row>
        <row r="27">
          <cell r="C27">
            <v>5252299000</v>
          </cell>
          <cell r="D27">
            <v>5429512210</v>
          </cell>
        </row>
        <row r="28">
          <cell r="C28">
            <v>3421421000</v>
          </cell>
          <cell r="D28">
            <v>3537044382</v>
          </cell>
        </row>
        <row r="29">
          <cell r="C29">
            <v>4940881000</v>
          </cell>
          <cell r="D29">
            <v>5536056694</v>
          </cell>
        </row>
        <row r="30">
          <cell r="C30">
            <v>3659557000</v>
          </cell>
          <cell r="D30">
            <v>3828868259</v>
          </cell>
        </row>
        <row r="31">
          <cell r="C31">
            <v>3554154000</v>
          </cell>
          <cell r="D31">
            <v>3902817669</v>
          </cell>
        </row>
        <row r="32">
          <cell r="C32">
            <v>4429298000</v>
          </cell>
          <cell r="D32">
            <v>4823646530</v>
          </cell>
        </row>
        <row r="33">
          <cell r="C33">
            <v>4214386000</v>
          </cell>
          <cell r="D33">
            <v>4422993580</v>
          </cell>
        </row>
        <row r="34">
          <cell r="C34">
            <v>4063590000</v>
          </cell>
          <cell r="D34">
            <v>4219073824</v>
          </cell>
        </row>
        <row r="35">
          <cell r="C35">
            <v>3920867000</v>
          </cell>
          <cell r="D35">
            <v>4180096519</v>
          </cell>
        </row>
        <row r="36">
          <cell r="C36">
            <v>0</v>
          </cell>
          <cell r="D36">
            <v>1207033809</v>
          </cell>
        </row>
        <row r="37">
          <cell r="C37">
            <v>4660398000</v>
          </cell>
          <cell r="D37">
            <v>4912511573</v>
          </cell>
        </row>
        <row r="38">
          <cell r="C38">
            <v>2695374000</v>
          </cell>
          <cell r="D38">
            <v>2780423425</v>
          </cell>
        </row>
        <row r="39">
          <cell r="C39">
            <v>1994803000</v>
          </cell>
          <cell r="D39">
            <v>2055076297</v>
          </cell>
        </row>
        <row r="40">
          <cell r="C40">
            <v>3645025000</v>
          </cell>
          <cell r="D40">
            <v>3786858117</v>
          </cell>
        </row>
        <row r="41">
          <cell r="C41">
            <v>10444053000</v>
          </cell>
          <cell r="D41">
            <v>11035964556</v>
          </cell>
        </row>
        <row r="42">
          <cell r="C42">
            <v>11114786000</v>
          </cell>
          <cell r="D42">
            <v>11544035023</v>
          </cell>
        </row>
        <row r="43">
          <cell r="C43">
            <v>6216059000</v>
          </cell>
          <cell r="D43">
            <v>6640960176</v>
          </cell>
        </row>
        <row r="44">
          <cell r="C44">
            <v>5676431000</v>
          </cell>
          <cell r="D44">
            <v>5781209572</v>
          </cell>
        </row>
        <row r="45">
          <cell r="C45">
            <v>6213444000</v>
          </cell>
          <cell r="D45">
            <v>6511824612</v>
          </cell>
        </row>
        <row r="46">
          <cell r="C46">
            <v>5842503000</v>
          </cell>
          <cell r="D46">
            <v>6301405961</v>
          </cell>
        </row>
        <row r="47">
          <cell r="C47">
            <v>8144666000</v>
          </cell>
          <cell r="D47">
            <v>8795787382</v>
          </cell>
        </row>
        <row r="48">
          <cell r="C48">
            <v>7194829000</v>
          </cell>
          <cell r="D48">
            <v>7543773066</v>
          </cell>
        </row>
        <row r="49">
          <cell r="C49">
            <v>6773915000</v>
          </cell>
          <cell r="D49">
            <v>7385715111</v>
          </cell>
        </row>
        <row r="50">
          <cell r="C50">
            <v>7508275000</v>
          </cell>
          <cell r="D50">
            <v>7553030033</v>
          </cell>
        </row>
        <row r="51">
          <cell r="C51">
            <v>6355855000</v>
          </cell>
          <cell r="D51">
            <v>6582675099</v>
          </cell>
        </row>
        <row r="52">
          <cell r="C52">
            <v>5322294000</v>
          </cell>
          <cell r="D52">
            <v>5710170939</v>
          </cell>
        </row>
        <row r="53">
          <cell r="C53">
            <v>4708511000</v>
          </cell>
          <cell r="D53">
            <v>5009173655</v>
          </cell>
        </row>
        <row r="54">
          <cell r="C54">
            <v>3857176000</v>
          </cell>
          <cell r="D54">
            <v>4635835604</v>
          </cell>
        </row>
        <row r="55">
          <cell r="C55">
            <v>4526255000</v>
          </cell>
          <cell r="D55">
            <v>5244435679</v>
          </cell>
        </row>
        <row r="56">
          <cell r="C56">
            <v>2975413000</v>
          </cell>
          <cell r="D56">
            <v>3013549876</v>
          </cell>
        </row>
        <row r="57">
          <cell r="C57">
            <v>5713608000</v>
          </cell>
          <cell r="D57">
            <v>6042671139</v>
          </cell>
        </row>
        <row r="58">
          <cell r="C58">
            <v>4025462000</v>
          </cell>
          <cell r="D58">
            <v>4427391354</v>
          </cell>
        </row>
        <row r="59">
          <cell r="C59">
            <v>4691494000</v>
          </cell>
          <cell r="D59">
            <v>4789590900</v>
          </cell>
        </row>
        <row r="60">
          <cell r="C60">
            <v>7087441000</v>
          </cell>
          <cell r="D60">
            <v>7337350556</v>
          </cell>
        </row>
        <row r="61">
          <cell r="C61">
            <v>4172694000</v>
          </cell>
          <cell r="D61">
            <v>4492564017</v>
          </cell>
        </row>
        <row r="62">
          <cell r="C62">
            <v>11429359000</v>
          </cell>
          <cell r="D62">
            <v>11597711966</v>
          </cell>
        </row>
        <row r="63">
          <cell r="C63">
            <v>6662504000</v>
          </cell>
          <cell r="D63">
            <v>7032597457</v>
          </cell>
        </row>
        <row r="64">
          <cell r="C64">
            <v>4963447000</v>
          </cell>
          <cell r="D64">
            <v>5270327485</v>
          </cell>
        </row>
        <row r="65">
          <cell r="C65">
            <v>6144316000</v>
          </cell>
          <cell r="D65">
            <v>6962844630</v>
          </cell>
        </row>
        <row r="66">
          <cell r="C66">
            <v>3553158000</v>
          </cell>
          <cell r="D66">
            <v>3744528001</v>
          </cell>
        </row>
        <row r="67">
          <cell r="C67">
            <v>7488509000</v>
          </cell>
          <cell r="D67">
            <v>7874649813</v>
          </cell>
        </row>
        <row r="68">
          <cell r="C68">
            <v>10138911000</v>
          </cell>
          <cell r="D68">
            <v>10638710212</v>
          </cell>
        </row>
        <row r="69">
          <cell r="C69">
            <v>7455321000</v>
          </cell>
          <cell r="D69">
            <v>7595967824</v>
          </cell>
        </row>
        <row r="70">
          <cell r="C70">
            <v>6794925000</v>
          </cell>
          <cell r="D70">
            <v>7143465000</v>
          </cell>
        </row>
        <row r="71">
          <cell r="C71">
            <v>2056806000</v>
          </cell>
          <cell r="D71">
            <v>2123129391</v>
          </cell>
        </row>
        <row r="72">
          <cell r="C72">
            <v>1758367000</v>
          </cell>
          <cell r="D72">
            <v>2463007213</v>
          </cell>
        </row>
        <row r="73">
          <cell r="C73">
            <v>3718626000</v>
          </cell>
          <cell r="D73">
            <v>2993501413</v>
          </cell>
        </row>
        <row r="75">
          <cell r="C75">
            <v>0</v>
          </cell>
          <cell r="D75">
            <v>5653225000</v>
          </cell>
        </row>
        <row r="76">
          <cell r="C76">
            <v>31784000000</v>
          </cell>
          <cell r="D76">
            <v>31405747223</v>
          </cell>
        </row>
        <row r="77">
          <cell r="C77">
            <v>1947000000</v>
          </cell>
          <cell r="D77">
            <v>6387468470</v>
          </cell>
        </row>
        <row r="78">
          <cell r="C78">
            <v>1832000000</v>
          </cell>
          <cell r="D78">
            <v>2336530262</v>
          </cell>
        </row>
        <row r="79">
          <cell r="C79">
            <v>1053575000</v>
          </cell>
          <cell r="D79">
            <v>1221691847</v>
          </cell>
        </row>
        <row r="80">
          <cell r="C80">
            <v>920000000</v>
          </cell>
          <cell r="D80">
            <v>973906892</v>
          </cell>
        </row>
        <row r="81">
          <cell r="C81">
            <v>2338364000</v>
          </cell>
          <cell r="D81">
            <v>2272936554</v>
          </cell>
        </row>
        <row r="82">
          <cell r="C82">
            <v>6938026000</v>
          </cell>
          <cell r="D82">
            <v>8451350900</v>
          </cell>
        </row>
        <row r="83">
          <cell r="C83">
            <v>2069786000</v>
          </cell>
          <cell r="D83">
            <v>2845886511</v>
          </cell>
        </row>
        <row r="84">
          <cell r="C84">
            <v>2847775000</v>
          </cell>
          <cell r="D84">
            <v>2779467479</v>
          </cell>
        </row>
        <row r="85">
          <cell r="C85">
            <v>2742953000</v>
          </cell>
          <cell r="D85">
            <v>2991134085</v>
          </cell>
        </row>
        <row r="86">
          <cell r="C86">
            <v>1875532000</v>
          </cell>
          <cell r="D86">
            <v>1854241902</v>
          </cell>
        </row>
        <row r="87">
          <cell r="C87">
            <v>946290000</v>
          </cell>
          <cell r="D87">
            <v>1142375173</v>
          </cell>
        </row>
        <row r="88">
          <cell r="C88">
            <v>1043083000</v>
          </cell>
          <cell r="D88">
            <v>1021945623</v>
          </cell>
        </row>
        <row r="89">
          <cell r="C89">
            <v>217201600</v>
          </cell>
          <cell r="D89">
            <v>222040199</v>
          </cell>
        </row>
        <row r="90">
          <cell r="C90">
            <v>196161600</v>
          </cell>
          <cell r="D90">
            <v>244354165</v>
          </cell>
        </row>
        <row r="91">
          <cell r="C91">
            <v>52272000</v>
          </cell>
          <cell r="D91">
            <v>91707432</v>
          </cell>
        </row>
        <row r="92">
          <cell r="C92">
            <v>146361600</v>
          </cell>
          <cell r="D92">
            <v>151804800</v>
          </cell>
        </row>
        <row r="93">
          <cell r="C93">
            <v>66519888</v>
          </cell>
          <cell r="D93">
            <v>57255747</v>
          </cell>
        </row>
        <row r="94">
          <cell r="C94">
            <v>36600000</v>
          </cell>
          <cell r="D94">
            <v>36573550</v>
          </cell>
        </row>
        <row r="95">
          <cell r="C95">
            <v>0</v>
          </cell>
          <cell r="D95">
            <v>670168865</v>
          </cell>
        </row>
        <row r="96">
          <cell r="C96">
            <v>0</v>
          </cell>
          <cell r="D96">
            <v>379299696</v>
          </cell>
        </row>
        <row r="97">
          <cell r="C97">
            <v>0</v>
          </cell>
          <cell r="D97">
            <v>109000000</v>
          </cell>
        </row>
        <row r="98">
          <cell r="C98">
            <v>12848000000</v>
          </cell>
          <cell r="D98">
            <v>11962943025</v>
          </cell>
        </row>
        <row r="99">
          <cell r="C99">
            <v>0</v>
          </cell>
          <cell r="D99">
            <v>198800000</v>
          </cell>
        </row>
        <row r="100">
          <cell r="C100">
            <v>102000000</v>
          </cell>
          <cell r="D100">
            <v>110400000</v>
          </cell>
        </row>
        <row r="101">
          <cell r="C101">
            <v>882000000</v>
          </cell>
          <cell r="D101">
            <v>889820000</v>
          </cell>
        </row>
        <row r="102">
          <cell r="C102">
            <v>612000000</v>
          </cell>
          <cell r="D102">
            <v>685169601</v>
          </cell>
        </row>
        <row r="103">
          <cell r="C103">
            <v>540000000</v>
          </cell>
          <cell r="D103">
            <v>532100000</v>
          </cell>
        </row>
        <row r="104">
          <cell r="C104">
            <v>86511708637</v>
          </cell>
          <cell r="D104">
            <v>92522025319</v>
          </cell>
        </row>
        <row r="105">
          <cell r="C105">
            <v>0</v>
          </cell>
          <cell r="D105">
            <v>29547000</v>
          </cell>
        </row>
        <row r="106">
          <cell r="C106">
            <v>0</v>
          </cell>
          <cell r="D106">
            <v>35133000</v>
          </cell>
        </row>
        <row r="107">
          <cell r="C107">
            <v>0</v>
          </cell>
          <cell r="D107">
            <v>46452000</v>
          </cell>
        </row>
        <row r="108">
          <cell r="C108">
            <v>0</v>
          </cell>
          <cell r="D108">
            <v>71883000</v>
          </cell>
        </row>
        <row r="109">
          <cell r="C109">
            <v>0</v>
          </cell>
          <cell r="D109">
            <v>87318000</v>
          </cell>
        </row>
        <row r="110">
          <cell r="C110">
            <v>0</v>
          </cell>
          <cell r="D110">
            <v>62622000</v>
          </cell>
        </row>
        <row r="111">
          <cell r="C111">
            <v>0</v>
          </cell>
          <cell r="D111">
            <v>143766000</v>
          </cell>
        </row>
        <row r="112">
          <cell r="C112">
            <v>0</v>
          </cell>
          <cell r="D112">
            <v>32193000</v>
          </cell>
        </row>
        <row r="113">
          <cell r="C113">
            <v>0</v>
          </cell>
          <cell r="D113">
            <v>43120000</v>
          </cell>
        </row>
        <row r="114">
          <cell r="C114">
            <v>0</v>
          </cell>
          <cell r="D114">
            <v>43218000</v>
          </cell>
        </row>
        <row r="115">
          <cell r="C115">
            <v>0</v>
          </cell>
          <cell r="D115">
            <v>38808000</v>
          </cell>
        </row>
        <row r="116">
          <cell r="C116">
            <v>0</v>
          </cell>
          <cell r="D116">
            <v>73206000</v>
          </cell>
        </row>
        <row r="117">
          <cell r="C117">
            <v>0</v>
          </cell>
          <cell r="D117">
            <v>48069000</v>
          </cell>
        </row>
        <row r="118">
          <cell r="C118">
            <v>0</v>
          </cell>
          <cell r="D118">
            <v>142884000</v>
          </cell>
        </row>
        <row r="119">
          <cell r="C119">
            <v>0</v>
          </cell>
          <cell r="D119">
            <v>267295000</v>
          </cell>
        </row>
        <row r="120">
          <cell r="C120">
            <v>0</v>
          </cell>
          <cell r="D120">
            <v>80703000</v>
          </cell>
        </row>
        <row r="121">
          <cell r="C121">
            <v>58689406595</v>
          </cell>
          <cell r="D121">
            <v>82363636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3.421875" style="2" customWidth="1"/>
    <col min="3" max="3" width="26.00390625" style="2" customWidth="1"/>
    <col min="4" max="4" width="9.421875" style="2" customWidth="1"/>
    <col min="5" max="5" width="11.00390625" style="2" customWidth="1"/>
    <col min="6" max="6" width="11.140625" style="2" customWidth="1"/>
    <col min="7" max="7" width="3.00390625" style="2" bestFit="1" customWidth="1"/>
    <col min="8" max="8" width="13.421875" style="2" customWidth="1"/>
    <col min="9" max="16384" width="9.140625" style="2" customWidth="1"/>
  </cols>
  <sheetData>
    <row r="1" spans="1:6" ht="12.75">
      <c r="A1" s="11" t="s">
        <v>28</v>
      </c>
      <c r="F1" s="3" t="s">
        <v>27</v>
      </c>
    </row>
    <row r="2" ht="12.75">
      <c r="F2" s="4"/>
    </row>
    <row r="3" spans="1:6" s="6" customFormat="1" ht="16.5">
      <c r="A3" s="306" t="s">
        <v>325</v>
      </c>
      <c r="B3" s="306"/>
      <c r="C3" s="306"/>
      <c r="D3" s="306"/>
      <c r="E3" s="306"/>
      <c r="F3" s="306"/>
    </row>
    <row r="4" spans="1:6" s="6" customFormat="1" ht="12.75">
      <c r="A4" s="305"/>
      <c r="B4" s="305"/>
      <c r="C4" s="305"/>
      <c r="D4" s="305"/>
      <c r="E4" s="305"/>
      <c r="F4" s="305"/>
    </row>
    <row r="5" ht="12.75">
      <c r="F5" s="4" t="s">
        <v>48</v>
      </c>
    </row>
    <row r="6" spans="1:6" ht="12.75">
      <c r="A6" s="15" t="s">
        <v>0</v>
      </c>
      <c r="B6" s="312" t="s">
        <v>4</v>
      </c>
      <c r="C6" s="313"/>
      <c r="D6" s="16" t="s">
        <v>43</v>
      </c>
      <c r="E6" s="16" t="s">
        <v>7</v>
      </c>
      <c r="F6" s="16" t="s">
        <v>44</v>
      </c>
    </row>
    <row r="7" spans="1:6" ht="12.75">
      <c r="A7" s="37" t="s">
        <v>9</v>
      </c>
      <c r="B7" s="38" t="s">
        <v>11</v>
      </c>
      <c r="C7" s="36"/>
      <c r="D7" s="39" t="s">
        <v>19</v>
      </c>
      <c r="E7" s="39" t="s">
        <v>20</v>
      </c>
      <c r="F7" s="44" t="s">
        <v>45</v>
      </c>
    </row>
    <row r="8" spans="1:8" ht="12.75">
      <c r="A8" s="33" t="s">
        <v>9</v>
      </c>
      <c r="B8" s="34" t="s">
        <v>29</v>
      </c>
      <c r="C8" s="35"/>
      <c r="D8" s="40">
        <f>D9+D12+D16+D15</f>
        <v>845040</v>
      </c>
      <c r="E8" s="40">
        <f>E9+E12+E16+E15</f>
        <v>1103543</v>
      </c>
      <c r="F8" s="290">
        <f>E8/D8*100</f>
        <v>130.59062292909212</v>
      </c>
      <c r="H8" s="25"/>
    </row>
    <row r="9" spans="1:8" ht="12.75">
      <c r="A9" s="13">
        <v>1</v>
      </c>
      <c r="B9" s="307" t="s">
        <v>30</v>
      </c>
      <c r="C9" s="308"/>
      <c r="D9" s="41">
        <f>SUM(D10:D11)</f>
        <v>166950</v>
      </c>
      <c r="E9" s="41">
        <f>SUM(E10:E11)</f>
        <v>195246</v>
      </c>
      <c r="F9" s="45">
        <f>E9/D9*100</f>
        <v>116.94878706199461</v>
      </c>
      <c r="H9" s="24"/>
    </row>
    <row r="10" spans="1:8" ht="12.75">
      <c r="A10" s="13" t="s">
        <v>33</v>
      </c>
      <c r="B10" s="307" t="s">
        <v>31</v>
      </c>
      <c r="C10" s="308"/>
      <c r="D10" s="41">
        <f>20256+5100+4577+14300+8021</f>
        <v>52254</v>
      </c>
      <c r="E10" s="41">
        <f>95187+197</f>
        <v>95384</v>
      </c>
      <c r="F10" s="45">
        <f>E10/D10*100</f>
        <v>182.53913575994181</v>
      </c>
      <c r="H10" s="25"/>
    </row>
    <row r="11" spans="1:8" ht="12.75">
      <c r="A11" s="13" t="s">
        <v>33</v>
      </c>
      <c r="B11" s="307" t="s">
        <v>32</v>
      </c>
      <c r="C11" s="308"/>
      <c r="D11" s="41">
        <f>'[1]m21'!$D$15/1000</f>
        <v>114696</v>
      </c>
      <c r="E11" s="41">
        <v>99862</v>
      </c>
      <c r="F11" s="45">
        <f>E11/D11*100</f>
        <v>87.06668061658645</v>
      </c>
      <c r="H11" s="25"/>
    </row>
    <row r="12" spans="1:8" ht="12.75">
      <c r="A12" s="13">
        <v>2</v>
      </c>
      <c r="B12" s="307" t="s">
        <v>10</v>
      </c>
      <c r="C12" s="308"/>
      <c r="D12" s="41">
        <f>SUM(D13:D14)</f>
        <v>678090</v>
      </c>
      <c r="E12" s="41">
        <f>SUM(E13:E14)</f>
        <v>695306</v>
      </c>
      <c r="F12" s="45">
        <f>SUM(F13:F14)</f>
        <v>251.02548903378778</v>
      </c>
      <c r="H12" s="23"/>
    </row>
    <row r="13" spans="1:8" ht="12.75">
      <c r="A13" s="13" t="s">
        <v>33</v>
      </c>
      <c r="B13" s="17" t="s">
        <v>34</v>
      </c>
      <c r="C13" s="14"/>
      <c r="D13" s="41">
        <f>'[1]m21'!$D$17/1000</f>
        <v>644350</v>
      </c>
      <c r="E13" s="41">
        <v>644350</v>
      </c>
      <c r="F13" s="45">
        <f>E13/D13*100</f>
        <v>100</v>
      </c>
      <c r="H13" s="25"/>
    </row>
    <row r="14" spans="1:6" ht="12.75">
      <c r="A14" s="13" t="s">
        <v>33</v>
      </c>
      <c r="B14" s="17" t="s">
        <v>35</v>
      </c>
      <c r="C14" s="14"/>
      <c r="D14" s="41">
        <v>33740</v>
      </c>
      <c r="E14" s="41">
        <v>50956</v>
      </c>
      <c r="F14" s="45">
        <f>E14/D14*100</f>
        <v>151.02548903378778</v>
      </c>
    </row>
    <row r="15" spans="1:6" ht="12.75">
      <c r="A15" s="13">
        <v>3</v>
      </c>
      <c r="B15" s="17" t="s">
        <v>18</v>
      </c>
      <c r="C15" s="14"/>
      <c r="D15" s="41"/>
      <c r="E15" s="41">
        <v>170184</v>
      </c>
      <c r="F15" s="45"/>
    </row>
    <row r="16" spans="1:6" ht="12.75">
      <c r="A16" s="13">
        <v>4</v>
      </c>
      <c r="B16" s="307" t="s">
        <v>36</v>
      </c>
      <c r="C16" s="308"/>
      <c r="D16" s="41"/>
      <c r="E16" s="41">
        <v>42807</v>
      </c>
      <c r="F16" s="45"/>
    </row>
    <row r="17" spans="1:6" ht="12.75">
      <c r="A17" s="12" t="s">
        <v>11</v>
      </c>
      <c r="B17" s="18" t="s">
        <v>41</v>
      </c>
      <c r="C17" s="30"/>
      <c r="D17" s="42">
        <f>D18+D23+D26</f>
        <v>845040</v>
      </c>
      <c r="E17" s="42">
        <f>E18+E23+E26</f>
        <v>910454</v>
      </c>
      <c r="F17" s="46">
        <f>E17/D17*100</f>
        <v>107.74093534033892</v>
      </c>
    </row>
    <row r="18" spans="1:6" ht="12.75">
      <c r="A18" s="12" t="s">
        <v>1</v>
      </c>
      <c r="B18" s="18" t="s">
        <v>331</v>
      </c>
      <c r="C18" s="30"/>
      <c r="D18" s="42">
        <f>SUM(D19:D22)</f>
        <v>843263</v>
      </c>
      <c r="E18" s="42">
        <f>SUM(E19:E22)</f>
        <v>862859</v>
      </c>
      <c r="F18" s="46">
        <f>E18/D18*100</f>
        <v>102.32383016923545</v>
      </c>
    </row>
    <row r="19" spans="1:7" ht="12.75">
      <c r="A19" s="13">
        <v>1</v>
      </c>
      <c r="B19" s="17" t="s">
        <v>5</v>
      </c>
      <c r="C19" s="14"/>
      <c r="D19" s="41">
        <v>33740</v>
      </c>
      <c r="E19" s="41">
        <v>46049</v>
      </c>
      <c r="F19" s="45">
        <f>E19/D19*100</f>
        <v>136.4819205690575</v>
      </c>
      <c r="G19" s="7"/>
    </row>
    <row r="20" spans="1:7" ht="12.75">
      <c r="A20" s="13">
        <v>2</v>
      </c>
      <c r="B20" s="17" t="s">
        <v>6</v>
      </c>
      <c r="C20" s="14"/>
      <c r="D20" s="41">
        <f>811300-1777-26296</f>
        <v>783227</v>
      </c>
      <c r="E20" s="41">
        <f>818890-2080</f>
        <v>816810</v>
      </c>
      <c r="F20" s="45">
        <f>E20/D20*100</f>
        <v>104.28777353181134</v>
      </c>
      <c r="G20" s="7"/>
    </row>
    <row r="21" spans="1:6" ht="12.75">
      <c r="A21" s="13">
        <v>3</v>
      </c>
      <c r="B21" s="17" t="s">
        <v>37</v>
      </c>
      <c r="C21" s="14"/>
      <c r="D21" s="41">
        <v>26296</v>
      </c>
      <c r="E21" s="41"/>
      <c r="F21" s="45">
        <f>E21/D21*100</f>
        <v>0</v>
      </c>
    </row>
    <row r="22" spans="1:6" ht="12.75">
      <c r="A22" s="13">
        <v>4</v>
      </c>
      <c r="B22" s="307" t="s">
        <v>38</v>
      </c>
      <c r="C22" s="308"/>
      <c r="D22" s="41"/>
      <c r="E22" s="41"/>
      <c r="F22" s="45"/>
    </row>
    <row r="23" spans="1:6" ht="12.75">
      <c r="A23" s="12" t="s">
        <v>2</v>
      </c>
      <c r="B23" s="18" t="s">
        <v>314</v>
      </c>
      <c r="C23" s="14"/>
      <c r="D23" s="42">
        <f>SUM(D24:D25)</f>
        <v>1777</v>
      </c>
      <c r="E23" s="42">
        <f>SUM(E25:E25)</f>
        <v>2080</v>
      </c>
      <c r="F23" s="46">
        <f>E23/D23*100</f>
        <v>117.05120990433315</v>
      </c>
    </row>
    <row r="24" spans="1:6" ht="12.75">
      <c r="A24" s="13">
        <v>1</v>
      </c>
      <c r="B24" s="17" t="s">
        <v>39</v>
      </c>
      <c r="C24" s="14"/>
      <c r="D24" s="41"/>
      <c r="F24" s="45"/>
    </row>
    <row r="25" spans="1:6" ht="12.75">
      <c r="A25" s="13">
        <v>2</v>
      </c>
      <c r="B25" s="17" t="s">
        <v>40</v>
      </c>
      <c r="C25" s="14"/>
      <c r="D25" s="41">
        <v>1777</v>
      </c>
      <c r="E25" s="41">
        <v>2080</v>
      </c>
      <c r="F25" s="45">
        <f>E25/D25*100</f>
        <v>117.05120990433315</v>
      </c>
    </row>
    <row r="26" spans="1:6" s="11" customFormat="1" ht="12.75">
      <c r="A26" s="19" t="s">
        <v>3</v>
      </c>
      <c r="B26" s="309" t="s">
        <v>42</v>
      </c>
      <c r="C26" s="310"/>
      <c r="D26" s="43"/>
      <c r="E26" s="51">
        <v>45515</v>
      </c>
      <c r="F26" s="32"/>
    </row>
    <row r="27" spans="1:6" s="48" customFormat="1" ht="12.75">
      <c r="A27" s="311" t="s">
        <v>24</v>
      </c>
      <c r="B27" s="311"/>
      <c r="C27" s="311"/>
      <c r="D27" s="31"/>
      <c r="E27" s="31"/>
      <c r="F27" s="47"/>
    </row>
    <row r="28" spans="1:6" s="48" customFormat="1" ht="12.75">
      <c r="A28" s="225" t="s">
        <v>8</v>
      </c>
      <c r="B28" s="226"/>
      <c r="C28" s="226"/>
      <c r="D28" s="49"/>
      <c r="E28" s="49"/>
      <c r="F28" s="50"/>
    </row>
    <row r="29" spans="2:6" ht="12.75">
      <c r="B29" s="9"/>
      <c r="C29" s="9"/>
      <c r="D29" s="9"/>
      <c r="E29" s="9"/>
      <c r="F29" s="22"/>
    </row>
    <row r="30" ht="12.75">
      <c r="F30" s="22"/>
    </row>
    <row r="31" spans="2:6" ht="13.5">
      <c r="B31" s="28"/>
      <c r="C31" s="10"/>
      <c r="D31" s="10"/>
      <c r="E31" s="10"/>
      <c r="F31" s="21"/>
    </row>
    <row r="32" spans="2:6" ht="13.5">
      <c r="B32" s="27"/>
      <c r="C32" s="10"/>
      <c r="D32" s="10"/>
      <c r="E32" s="10"/>
      <c r="F32" s="8"/>
    </row>
    <row r="33" spans="2:6" ht="12.75">
      <c r="B33" s="11"/>
      <c r="C33" s="11"/>
      <c r="D33" s="11"/>
      <c r="E33" s="11"/>
      <c r="F33" s="3"/>
    </row>
    <row r="34" ht="12.75">
      <c r="F34" s="3"/>
    </row>
    <row r="35" spans="2:5" ht="12.75">
      <c r="B35" s="26"/>
      <c r="C35" s="26"/>
      <c r="D35" s="26"/>
      <c r="E35" s="26"/>
    </row>
  </sheetData>
  <sheetProtection/>
  <mergeCells count="11">
    <mergeCell ref="B6:C6"/>
    <mergeCell ref="A4:F4"/>
    <mergeCell ref="A3:F3"/>
    <mergeCell ref="B22:C22"/>
    <mergeCell ref="B26:C26"/>
    <mergeCell ref="B9:C9"/>
    <mergeCell ref="A27:C27"/>
    <mergeCell ref="B10:C10"/>
    <mergeCell ref="B11:C11"/>
    <mergeCell ref="B12:C12"/>
    <mergeCell ref="B16:C16"/>
  </mergeCells>
  <printOptions/>
  <pageMargins left="1.2" right="0.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421875" style="141" customWidth="1"/>
    <col min="2" max="2" width="47.8515625" style="141" bestFit="1" customWidth="1"/>
    <col min="3" max="3" width="12.7109375" style="141" customWidth="1"/>
    <col min="4" max="4" width="15.00390625" style="141" customWidth="1"/>
    <col min="5" max="5" width="13.00390625" style="142" customWidth="1"/>
    <col min="6" max="6" width="14.57421875" style="142" customWidth="1"/>
    <col min="7" max="7" width="13.00390625" style="141" customWidth="1"/>
    <col min="8" max="8" width="15.00390625" style="141" customWidth="1"/>
    <col min="9" max="9" width="10.8515625" style="141" bestFit="1" customWidth="1"/>
    <col min="10" max="16384" width="9.140625" style="141" customWidth="1"/>
  </cols>
  <sheetData>
    <row r="1" spans="1:8" ht="12.75">
      <c r="A1" s="140" t="s">
        <v>28</v>
      </c>
      <c r="H1" s="143" t="s">
        <v>54</v>
      </c>
    </row>
    <row r="2" ht="12.75">
      <c r="H2" s="144"/>
    </row>
    <row r="3" spans="1:8" s="145" customFormat="1" ht="16.5">
      <c r="A3" s="316" t="s">
        <v>326</v>
      </c>
      <c r="B3" s="316"/>
      <c r="C3" s="316"/>
      <c r="D3" s="316"/>
      <c r="E3" s="316"/>
      <c r="F3" s="316"/>
      <c r="G3" s="316"/>
      <c r="H3" s="316"/>
    </row>
    <row r="4" spans="1:8" s="147" customFormat="1" ht="12.75" hidden="1">
      <c r="A4" s="315"/>
      <c r="B4" s="315"/>
      <c r="C4" s="315"/>
      <c r="D4" s="315"/>
      <c r="E4" s="315"/>
      <c r="F4" s="315"/>
      <c r="G4" s="315"/>
      <c r="H4" s="315"/>
    </row>
    <row r="5" spans="3:8" ht="12.75">
      <c r="C5" s="148"/>
      <c r="D5" s="148"/>
      <c r="H5" s="144" t="str">
        <f>'BS96'!F5</f>
        <v>ĐV: Triệu đồng</v>
      </c>
    </row>
    <row r="6" spans="1:8" ht="12.75">
      <c r="A6" s="319" t="s">
        <v>0</v>
      </c>
      <c r="B6" s="318" t="s">
        <v>49</v>
      </c>
      <c r="C6" s="317" t="s">
        <v>43</v>
      </c>
      <c r="D6" s="317"/>
      <c r="E6" s="317" t="s">
        <v>7</v>
      </c>
      <c r="F6" s="317"/>
      <c r="G6" s="317" t="s">
        <v>44</v>
      </c>
      <c r="H6" s="317"/>
    </row>
    <row r="7" spans="1:8" ht="12.75">
      <c r="A7" s="320"/>
      <c r="B7" s="318"/>
      <c r="C7" s="214" t="s">
        <v>50</v>
      </c>
      <c r="D7" s="214" t="s">
        <v>51</v>
      </c>
      <c r="E7" s="215" t="s">
        <v>50</v>
      </c>
      <c r="F7" s="215" t="s">
        <v>51</v>
      </c>
      <c r="G7" s="214" t="s">
        <v>50</v>
      </c>
      <c r="H7" s="214" t="s">
        <v>51</v>
      </c>
    </row>
    <row r="8" spans="1:8" ht="12.75">
      <c r="A8" s="149" t="s">
        <v>9</v>
      </c>
      <c r="B8" s="149" t="s">
        <v>11</v>
      </c>
      <c r="C8" s="149" t="s">
        <v>19</v>
      </c>
      <c r="D8" s="149" t="s">
        <v>20</v>
      </c>
      <c r="E8" s="150" t="s">
        <v>21</v>
      </c>
      <c r="F8" s="150" t="s">
        <v>22</v>
      </c>
      <c r="G8" s="149" t="s">
        <v>52</v>
      </c>
      <c r="H8" s="151" t="s">
        <v>53</v>
      </c>
    </row>
    <row r="9" spans="1:9" ht="12.75">
      <c r="A9" s="152"/>
      <c r="B9" s="153" t="s">
        <v>46</v>
      </c>
      <c r="C9" s="367">
        <f>C10+C52+C53</f>
        <v>1279000</v>
      </c>
      <c r="D9" s="367">
        <f>D10+D52+D53</f>
        <v>166950</v>
      </c>
      <c r="E9" s="367">
        <f>E10+E52+E53</f>
        <v>1520532</v>
      </c>
      <c r="F9" s="367">
        <f>F10+F52+F53</f>
        <v>408238</v>
      </c>
      <c r="G9" s="154">
        <f aca="true" t="shared" si="0" ref="G9:H11">E9/C9*100</f>
        <v>118.88444096950744</v>
      </c>
      <c r="H9" s="84">
        <f>F9/D9*100</f>
        <v>244.52710392333032</v>
      </c>
      <c r="I9" s="148"/>
    </row>
    <row r="10" spans="1:9" ht="12.75">
      <c r="A10" s="155" t="s">
        <v>9</v>
      </c>
      <c r="B10" s="156" t="s">
        <v>47</v>
      </c>
      <c r="C10" s="368">
        <f>C11+C51</f>
        <v>1279000</v>
      </c>
      <c r="D10" s="368">
        <f>D11+D51</f>
        <v>166950</v>
      </c>
      <c r="E10" s="368">
        <f>E11+E51</f>
        <v>1520532</v>
      </c>
      <c r="F10" s="368">
        <f>F11+F51</f>
        <v>195247</v>
      </c>
      <c r="G10" s="154">
        <f t="shared" si="0"/>
        <v>118.88444096950744</v>
      </c>
      <c r="H10" s="84">
        <f t="shared" si="0"/>
        <v>116.94938604372567</v>
      </c>
      <c r="I10" s="142"/>
    </row>
    <row r="11" spans="1:9" ht="12.75">
      <c r="A11" s="155" t="s">
        <v>1</v>
      </c>
      <c r="B11" s="156" t="s">
        <v>12</v>
      </c>
      <c r="C11" s="369">
        <f>C12+C18+C24+C30+SUM(C37:C50)</f>
        <v>1279000</v>
      </c>
      <c r="D11" s="369">
        <f>D12+D18+D24+D30+SUM(D37:D50)</f>
        <v>166950</v>
      </c>
      <c r="E11" s="369">
        <f>E12+E18+E24+E30+SUM(E37:E50)</f>
        <v>1520335</v>
      </c>
      <c r="F11" s="369">
        <f>F12+F18+F24+F30+SUM(F37:F50)</f>
        <v>195050</v>
      </c>
      <c r="G11" s="154">
        <f t="shared" si="0"/>
        <v>118.8690383111806</v>
      </c>
      <c r="H11" s="84">
        <f t="shared" si="0"/>
        <v>116.8313866427074</v>
      </c>
      <c r="I11" s="157"/>
    </row>
    <row r="12" spans="1:9" s="163" customFormat="1" ht="12.75">
      <c r="A12" s="158">
        <v>1</v>
      </c>
      <c r="B12" s="159" t="s">
        <v>55</v>
      </c>
      <c r="C12" s="370">
        <f aca="true" t="shared" si="1" ref="C12:H12">SUM(C13:C17)</f>
        <v>0</v>
      </c>
      <c r="D12" s="370">
        <f t="shared" si="1"/>
        <v>0</v>
      </c>
      <c r="E12" s="370">
        <f t="shared" si="1"/>
        <v>0</v>
      </c>
      <c r="F12" s="370">
        <f>SUM(F13:F17)</f>
        <v>0</v>
      </c>
      <c r="G12" s="160">
        <f t="shared" si="1"/>
        <v>0</v>
      </c>
      <c r="H12" s="161">
        <f t="shared" si="1"/>
        <v>0</v>
      </c>
      <c r="I12" s="162"/>
    </row>
    <row r="13" spans="1:9" ht="12.75" hidden="1">
      <c r="A13" s="164"/>
      <c r="B13" s="165" t="s">
        <v>57</v>
      </c>
      <c r="C13" s="371"/>
      <c r="D13" s="371"/>
      <c r="E13" s="371"/>
      <c r="F13" s="371"/>
      <c r="G13" s="166"/>
      <c r="H13" s="29"/>
      <c r="I13" s="167"/>
    </row>
    <row r="14" spans="1:9" ht="12.75" hidden="1">
      <c r="A14" s="164"/>
      <c r="B14" s="165" t="s">
        <v>13</v>
      </c>
      <c r="C14" s="371"/>
      <c r="D14" s="371"/>
      <c r="E14" s="371"/>
      <c r="F14" s="371"/>
      <c r="G14" s="166"/>
      <c r="H14" s="29"/>
      <c r="I14" s="157"/>
    </row>
    <row r="15" spans="1:8" ht="12.75" hidden="1">
      <c r="A15" s="164"/>
      <c r="B15" s="165" t="s">
        <v>56</v>
      </c>
      <c r="C15" s="371"/>
      <c r="D15" s="371"/>
      <c r="E15" s="371"/>
      <c r="F15" s="371"/>
      <c r="G15" s="166"/>
      <c r="H15" s="29"/>
    </row>
    <row r="16" spans="1:8" ht="12.75" hidden="1">
      <c r="A16" s="164"/>
      <c r="B16" s="165" t="s">
        <v>14</v>
      </c>
      <c r="C16" s="371"/>
      <c r="D16" s="371"/>
      <c r="E16" s="371"/>
      <c r="F16" s="371"/>
      <c r="G16" s="166"/>
      <c r="H16" s="29"/>
    </row>
    <row r="17" spans="1:8" ht="12.75" hidden="1">
      <c r="A17" s="164"/>
      <c r="B17" s="165" t="s">
        <v>23</v>
      </c>
      <c r="C17" s="371"/>
      <c r="D17" s="371"/>
      <c r="E17" s="371"/>
      <c r="F17" s="371"/>
      <c r="G17" s="166"/>
      <c r="H17" s="29"/>
    </row>
    <row r="18" spans="1:8" s="163" customFormat="1" ht="12.75">
      <c r="A18" s="158">
        <v>2</v>
      </c>
      <c r="B18" s="159" t="s">
        <v>58</v>
      </c>
      <c r="C18" s="370">
        <f aca="true" t="shared" si="2" ref="C18:H18">SUM(C19:C23)</f>
        <v>0</v>
      </c>
      <c r="D18" s="370">
        <f t="shared" si="2"/>
        <v>0</v>
      </c>
      <c r="E18" s="370">
        <f>SUM(E19:E23)</f>
        <v>0</v>
      </c>
      <c r="F18" s="370">
        <f t="shared" si="2"/>
        <v>0</v>
      </c>
      <c r="G18" s="161">
        <f t="shared" si="2"/>
        <v>0</v>
      </c>
      <c r="H18" s="161">
        <f t="shared" si="2"/>
        <v>0</v>
      </c>
    </row>
    <row r="19" spans="1:8" ht="12.75" hidden="1">
      <c r="A19" s="164"/>
      <c r="B19" s="165" t="s">
        <v>57</v>
      </c>
      <c r="C19" s="372"/>
      <c r="D19" s="372"/>
      <c r="E19" s="372"/>
      <c r="F19" s="372"/>
      <c r="G19" s="168"/>
      <c r="H19" s="20"/>
    </row>
    <row r="20" spans="1:8" ht="12.75" hidden="1">
      <c r="A20" s="164"/>
      <c r="B20" s="165" t="s">
        <v>13</v>
      </c>
      <c r="C20" s="372"/>
      <c r="D20" s="372"/>
      <c r="E20" s="372"/>
      <c r="F20" s="372"/>
      <c r="G20" s="168"/>
      <c r="H20" s="20"/>
    </row>
    <row r="21" spans="1:8" ht="12.75" hidden="1">
      <c r="A21" s="164"/>
      <c r="B21" s="165" t="s">
        <v>56</v>
      </c>
      <c r="C21" s="372"/>
      <c r="D21" s="372"/>
      <c r="E21" s="372"/>
      <c r="F21" s="372"/>
      <c r="G21" s="168"/>
      <c r="H21" s="20"/>
    </row>
    <row r="22" spans="1:8" ht="12.75" hidden="1">
      <c r="A22" s="164"/>
      <c r="B22" s="165" t="s">
        <v>14</v>
      </c>
      <c r="C22" s="372"/>
      <c r="D22" s="372"/>
      <c r="E22" s="372"/>
      <c r="F22" s="372"/>
      <c r="G22" s="168"/>
      <c r="H22" s="20"/>
    </row>
    <row r="23" spans="1:8" ht="12.75" hidden="1">
      <c r="A23" s="164"/>
      <c r="B23" s="165" t="s">
        <v>23</v>
      </c>
      <c r="C23" s="372"/>
      <c r="D23" s="372"/>
      <c r="E23" s="372"/>
      <c r="F23" s="372"/>
      <c r="G23" s="168"/>
      <c r="H23" s="20"/>
    </row>
    <row r="24" spans="1:8" s="163" customFormat="1" ht="12.75">
      <c r="A24" s="158">
        <v>3</v>
      </c>
      <c r="B24" s="159" t="s">
        <v>59</v>
      </c>
      <c r="C24" s="373"/>
      <c r="D24" s="373"/>
      <c r="E24" s="373">
        <f>SUM(E25:E29)</f>
        <v>0</v>
      </c>
      <c r="F24" s="370">
        <f>SUM(F25:F29)</f>
        <v>0</v>
      </c>
      <c r="G24" s="169"/>
      <c r="H24" s="170"/>
    </row>
    <row r="25" spans="1:8" ht="12.75">
      <c r="A25" s="164"/>
      <c r="B25" s="165" t="s">
        <v>57</v>
      </c>
      <c r="C25" s="372"/>
      <c r="D25" s="372"/>
      <c r="E25" s="372"/>
      <c r="F25" s="372"/>
      <c r="G25" s="168"/>
      <c r="H25" s="20"/>
    </row>
    <row r="26" spans="1:8" ht="12.75">
      <c r="A26" s="164"/>
      <c r="B26" s="165" t="s">
        <v>13</v>
      </c>
      <c r="C26" s="372"/>
      <c r="D26" s="372"/>
      <c r="E26" s="372"/>
      <c r="F26" s="372"/>
      <c r="G26" s="168"/>
      <c r="H26" s="20"/>
    </row>
    <row r="27" spans="1:8" ht="12.75">
      <c r="A27" s="164"/>
      <c r="B27" s="165" t="s">
        <v>56</v>
      </c>
      <c r="C27" s="372"/>
      <c r="D27" s="372"/>
      <c r="E27" s="372"/>
      <c r="F27" s="372"/>
      <c r="G27" s="168"/>
      <c r="H27" s="20"/>
    </row>
    <row r="28" spans="1:8" ht="12.75">
      <c r="A28" s="164"/>
      <c r="B28" s="165" t="s">
        <v>14</v>
      </c>
      <c r="C28" s="372"/>
      <c r="D28" s="372"/>
      <c r="E28" s="372"/>
      <c r="F28" s="372"/>
      <c r="G28" s="168"/>
      <c r="H28" s="20"/>
    </row>
    <row r="29" spans="1:8" ht="12.75">
      <c r="A29" s="164"/>
      <c r="B29" s="165" t="s">
        <v>333</v>
      </c>
      <c r="C29" s="372"/>
      <c r="D29" s="372"/>
      <c r="E29" s="372"/>
      <c r="F29" s="372"/>
      <c r="G29" s="168"/>
      <c r="H29" s="20"/>
    </row>
    <row r="30" spans="1:9" ht="12.75">
      <c r="A30" s="164">
        <v>4</v>
      </c>
      <c r="B30" s="165" t="s">
        <v>60</v>
      </c>
      <c r="C30" s="372">
        <f>SUM(C31:C36)</f>
        <v>640000</v>
      </c>
      <c r="D30" s="372">
        <f>SUM(D31:D36)</f>
        <v>114696</v>
      </c>
      <c r="E30" s="372">
        <f>SUM(E31:E36)</f>
        <v>557666</v>
      </c>
      <c r="F30" s="372">
        <f>SUM(F31:F36)</f>
        <v>100429</v>
      </c>
      <c r="G30" s="171">
        <f>E30/C30*100</f>
        <v>87.1353125</v>
      </c>
      <c r="H30" s="85">
        <f>F30/D30*100</f>
        <v>87.56103089907234</v>
      </c>
      <c r="I30" s="142"/>
    </row>
    <row r="31" spans="1:9" ht="12.75">
      <c r="A31" s="164"/>
      <c r="B31" s="165" t="s">
        <v>57</v>
      </c>
      <c r="C31" s="371">
        <f>'[1]m23'!$D$13/1000</f>
        <v>446800</v>
      </c>
      <c r="D31" s="371">
        <v>80424</v>
      </c>
      <c r="E31" s="372">
        <v>413564</v>
      </c>
      <c r="F31" s="372">
        <v>74442</v>
      </c>
      <c r="G31" s="171">
        <f aca="true" t="shared" si="3" ref="G31:G49">E31/C31*100</f>
        <v>92.56132497761863</v>
      </c>
      <c r="H31" s="85">
        <f>F31/D31*100</f>
        <v>92.56192181438377</v>
      </c>
      <c r="I31" s="157"/>
    </row>
    <row r="32" spans="1:8" ht="12.75">
      <c r="A32" s="164"/>
      <c r="B32" s="165" t="s">
        <v>13</v>
      </c>
      <c r="C32" s="372">
        <v>190400</v>
      </c>
      <c r="D32" s="371">
        <v>34272</v>
      </c>
      <c r="E32" s="372">
        <v>141227</v>
      </c>
      <c r="F32" s="372">
        <v>25421</v>
      </c>
      <c r="G32" s="171">
        <f t="shared" si="3"/>
        <v>74.17384453781513</v>
      </c>
      <c r="H32" s="85">
        <f>F32/D32*100</f>
        <v>74.17425303454715</v>
      </c>
    </row>
    <row r="33" spans="1:8" ht="12.75">
      <c r="A33" s="164"/>
      <c r="B33" s="165" t="s">
        <v>56</v>
      </c>
      <c r="C33" s="372">
        <v>2800</v>
      </c>
      <c r="D33" s="372"/>
      <c r="E33" s="372">
        <v>2309</v>
      </c>
      <c r="F33" s="372"/>
      <c r="G33" s="171">
        <f t="shared" si="3"/>
        <v>82.46428571428571</v>
      </c>
      <c r="H33" s="85"/>
    </row>
    <row r="34" spans="1:8" ht="12.75" hidden="1">
      <c r="A34" s="164"/>
      <c r="B34" s="165" t="s">
        <v>14</v>
      </c>
      <c r="C34" s="372"/>
      <c r="D34" s="372">
        <f>C34</f>
        <v>0</v>
      </c>
      <c r="E34" s="372"/>
      <c r="F34" s="372"/>
      <c r="G34" s="171" t="e">
        <f t="shared" si="3"/>
        <v>#DIV/0!</v>
      </c>
      <c r="H34" s="85" t="e">
        <f>F34/D34*100</f>
        <v>#DIV/0!</v>
      </c>
    </row>
    <row r="35" spans="1:8" ht="12.75">
      <c r="A35" s="164"/>
      <c r="B35" s="165" t="s">
        <v>112</v>
      </c>
      <c r="C35" s="372"/>
      <c r="D35" s="372"/>
      <c r="E35" s="372">
        <v>566</v>
      </c>
      <c r="F35" s="372">
        <v>566</v>
      </c>
      <c r="G35" s="171"/>
      <c r="H35" s="85"/>
    </row>
    <row r="36" spans="1:8" ht="12.75">
      <c r="A36" s="164"/>
      <c r="B36" s="165" t="s">
        <v>23</v>
      </c>
      <c r="C36" s="372"/>
      <c r="D36" s="372">
        <f>C36</f>
        <v>0</v>
      </c>
      <c r="E36" s="372"/>
      <c r="F36" s="372"/>
      <c r="G36" s="171"/>
      <c r="H36" s="85"/>
    </row>
    <row r="37" spans="1:8" ht="12.75">
      <c r="A37" s="164">
        <v>5</v>
      </c>
      <c r="B37" s="165" t="s">
        <v>61</v>
      </c>
      <c r="C37" s="372">
        <v>202000</v>
      </c>
      <c r="D37" s="372"/>
      <c r="E37" s="372">
        <v>178021</v>
      </c>
      <c r="F37" s="372"/>
      <c r="G37" s="171">
        <f t="shared" si="3"/>
        <v>88.12920792079207</v>
      </c>
      <c r="H37" s="20"/>
    </row>
    <row r="38" spans="1:8" ht="12.75">
      <c r="A38" s="164">
        <v>6</v>
      </c>
      <c r="B38" s="165" t="s">
        <v>25</v>
      </c>
      <c r="C38" s="372">
        <v>1800</v>
      </c>
      <c r="D38" s="372"/>
      <c r="E38" s="372">
        <v>4522</v>
      </c>
      <c r="F38" s="372"/>
      <c r="G38" s="171">
        <f t="shared" si="3"/>
        <v>251.22222222222223</v>
      </c>
      <c r="H38" s="85"/>
    </row>
    <row r="39" spans="1:8" ht="12.75">
      <c r="A39" s="164">
        <v>7</v>
      </c>
      <c r="B39" s="165" t="s">
        <v>15</v>
      </c>
      <c r="C39" s="372">
        <v>168800</v>
      </c>
      <c r="D39" s="372">
        <v>20256</v>
      </c>
      <c r="E39" s="372">
        <v>223868</v>
      </c>
      <c r="F39" s="372">
        <v>34411</v>
      </c>
      <c r="G39" s="171">
        <f t="shared" si="3"/>
        <v>132.62322274881518</v>
      </c>
      <c r="H39" s="85">
        <f>F39/D39*100</f>
        <v>169.88052922590836</v>
      </c>
    </row>
    <row r="40" spans="1:8" ht="12.75">
      <c r="A40" s="164">
        <v>8</v>
      </c>
      <c r="B40" s="165" t="s">
        <v>16</v>
      </c>
      <c r="C40" s="371">
        <v>34700</v>
      </c>
      <c r="D40" s="371">
        <v>4577</v>
      </c>
      <c r="E40" s="371">
        <v>43741</v>
      </c>
      <c r="F40" s="371">
        <v>5664</v>
      </c>
      <c r="G40" s="171">
        <f t="shared" si="3"/>
        <v>126.05475504322767</v>
      </c>
      <c r="H40" s="85">
        <f>F40/D40*100</f>
        <v>123.74918068603888</v>
      </c>
    </row>
    <row r="41" spans="1:8" ht="12.75">
      <c r="A41" s="164">
        <v>9</v>
      </c>
      <c r="B41" s="291" t="s">
        <v>332</v>
      </c>
      <c r="C41" s="371">
        <f>'[1]m23'!$D$23/1000</f>
        <v>14300</v>
      </c>
      <c r="D41" s="371">
        <v>14300</v>
      </c>
      <c r="E41" s="371">
        <v>16456</v>
      </c>
      <c r="F41" s="371">
        <v>16456</v>
      </c>
      <c r="G41" s="171">
        <f t="shared" si="3"/>
        <v>115.07692307692308</v>
      </c>
      <c r="H41" s="85">
        <f>F41/D41*100</f>
        <v>115.07692307692308</v>
      </c>
    </row>
    <row r="42" spans="1:8" ht="12.75">
      <c r="A42" s="164">
        <v>10</v>
      </c>
      <c r="B42" s="165" t="s">
        <v>26</v>
      </c>
      <c r="C42" s="371"/>
      <c r="D42" s="371"/>
      <c r="E42" s="371"/>
      <c r="F42" s="371"/>
      <c r="G42" s="171"/>
      <c r="H42" s="85"/>
    </row>
    <row r="43" spans="1:8" ht="12.75">
      <c r="A43" s="164">
        <v>11</v>
      </c>
      <c r="B43" s="165" t="s">
        <v>62</v>
      </c>
      <c r="C43" s="371">
        <v>5100</v>
      </c>
      <c r="D43" s="371">
        <v>5100</v>
      </c>
      <c r="E43" s="371">
        <v>9849</v>
      </c>
      <c r="F43" s="371">
        <v>9849</v>
      </c>
      <c r="G43" s="171">
        <f t="shared" si="3"/>
        <v>193.11764705882354</v>
      </c>
      <c r="H43" s="85">
        <f>F43/D43*100</f>
        <v>193.11764705882354</v>
      </c>
    </row>
    <row r="44" spans="1:8" ht="12.75">
      <c r="A44" s="164">
        <v>12</v>
      </c>
      <c r="B44" s="165" t="s">
        <v>63</v>
      </c>
      <c r="C44" s="371">
        <f>'[1]m23'!$D$26/1000</f>
        <v>29600</v>
      </c>
      <c r="D44" s="371"/>
      <c r="E44" s="371">
        <f>36271+3272</f>
        <v>39543</v>
      </c>
      <c r="F44" s="371"/>
      <c r="G44" s="171">
        <f t="shared" si="3"/>
        <v>133.59121621621622</v>
      </c>
      <c r="H44" s="85"/>
    </row>
    <row r="45" spans="1:8" ht="12.75">
      <c r="A45" s="164">
        <v>13</v>
      </c>
      <c r="B45" s="165" t="s">
        <v>64</v>
      </c>
      <c r="C45" s="372">
        <f>'[1]m23'!$D$27/1000</f>
        <v>115700</v>
      </c>
      <c r="D45" s="372"/>
      <c r="E45" s="372">
        <v>393403</v>
      </c>
      <c r="F45" s="372"/>
      <c r="G45" s="171">
        <f t="shared" si="3"/>
        <v>340.0198789974071</v>
      </c>
      <c r="H45" s="85"/>
    </row>
    <row r="46" spans="1:8" ht="12.75">
      <c r="A46" s="164">
        <v>14</v>
      </c>
      <c r="B46" s="165" t="s">
        <v>65</v>
      </c>
      <c r="C46" s="371"/>
      <c r="D46" s="371"/>
      <c r="E46" s="371"/>
      <c r="F46" s="371"/>
      <c r="G46" s="171"/>
      <c r="H46" s="85"/>
    </row>
    <row r="47" spans="1:8" ht="12.75">
      <c r="A47" s="164">
        <v>15</v>
      </c>
      <c r="B47" s="165" t="s">
        <v>421</v>
      </c>
      <c r="C47" s="374"/>
      <c r="D47" s="374"/>
      <c r="E47" s="374"/>
      <c r="F47" s="374"/>
      <c r="G47" s="171"/>
      <c r="H47" s="85"/>
    </row>
    <row r="48" spans="1:8" ht="12.75">
      <c r="A48" s="164">
        <v>16</v>
      </c>
      <c r="B48" s="165" t="s">
        <v>66</v>
      </c>
      <c r="C48" s="374"/>
      <c r="D48" s="374"/>
      <c r="E48" s="374"/>
      <c r="F48" s="374"/>
      <c r="G48" s="171"/>
      <c r="H48" s="85"/>
    </row>
    <row r="49" spans="1:8" ht="12.75">
      <c r="A49" s="164">
        <v>17</v>
      </c>
      <c r="B49" s="165" t="s">
        <v>17</v>
      </c>
      <c r="C49" s="371">
        <f>'[1]m23'!$D$30/1000</f>
        <v>67000</v>
      </c>
      <c r="D49" s="371">
        <v>8021</v>
      </c>
      <c r="E49" s="371">
        <v>53266</v>
      </c>
      <c r="F49" s="371">
        <v>28241</v>
      </c>
      <c r="G49" s="171">
        <f t="shared" si="3"/>
        <v>79.50149253731344</v>
      </c>
      <c r="H49" s="85">
        <f>F49/D49*100</f>
        <v>352.0882682957237</v>
      </c>
    </row>
    <row r="50" spans="1:8" ht="12.75">
      <c r="A50" s="164">
        <v>18</v>
      </c>
      <c r="B50" s="165" t="s">
        <v>67</v>
      </c>
      <c r="C50" s="375"/>
      <c r="D50" s="375"/>
      <c r="E50" s="372"/>
      <c r="F50" s="372"/>
      <c r="G50" s="171"/>
      <c r="H50" s="85"/>
    </row>
    <row r="51" spans="1:8" ht="12.75">
      <c r="A51" s="155" t="s">
        <v>2</v>
      </c>
      <c r="B51" s="156" t="s">
        <v>68</v>
      </c>
      <c r="C51" s="371"/>
      <c r="D51" s="371"/>
      <c r="E51" s="368">
        <v>197</v>
      </c>
      <c r="F51" s="368">
        <v>197</v>
      </c>
      <c r="G51" s="166"/>
      <c r="H51" s="172"/>
    </row>
    <row r="52" spans="1:8" ht="12.75">
      <c r="A52" s="155" t="s">
        <v>11</v>
      </c>
      <c r="B52" s="156" t="s">
        <v>69</v>
      </c>
      <c r="C52" s="372"/>
      <c r="D52" s="372"/>
      <c r="E52" s="376"/>
      <c r="F52" s="376">
        <v>170184</v>
      </c>
      <c r="G52" s="168"/>
      <c r="H52" s="20"/>
    </row>
    <row r="53" spans="1:8" ht="12.75">
      <c r="A53" s="173" t="s">
        <v>70</v>
      </c>
      <c r="B53" s="174" t="s">
        <v>71</v>
      </c>
      <c r="C53" s="377"/>
      <c r="D53" s="185"/>
      <c r="E53" s="377"/>
      <c r="F53" s="377">
        <v>42807</v>
      </c>
      <c r="G53" s="175"/>
      <c r="H53" s="186"/>
    </row>
    <row r="54" spans="1:8" ht="12.75" hidden="1">
      <c r="A54" s="180"/>
      <c r="B54" s="181"/>
      <c r="C54" s="182"/>
      <c r="D54" s="182"/>
      <c r="E54" s="182"/>
      <c r="F54" s="182"/>
      <c r="G54" s="183"/>
      <c r="H54" s="184"/>
    </row>
    <row r="55" spans="1:8" ht="12.75" hidden="1">
      <c r="A55" s="314"/>
      <c r="B55" s="314"/>
      <c r="C55" s="314"/>
      <c r="H55" s="146"/>
    </row>
    <row r="56" spans="1:8" ht="13.5">
      <c r="A56" s="314"/>
      <c r="B56" s="314"/>
      <c r="C56" s="314"/>
      <c r="D56" s="176"/>
      <c r="E56" s="177"/>
      <c r="F56" s="177"/>
      <c r="G56" s="176"/>
      <c r="H56" s="178"/>
    </row>
    <row r="57" spans="1:8" ht="13.5">
      <c r="A57" s="314"/>
      <c r="B57" s="314"/>
      <c r="C57" s="314"/>
      <c r="D57" s="176"/>
      <c r="E57" s="177"/>
      <c r="F57" s="177"/>
      <c r="G57" s="176"/>
      <c r="H57" s="178"/>
    </row>
    <row r="58" spans="2:8" ht="12.75">
      <c r="B58" s="140"/>
      <c r="C58" s="140"/>
      <c r="D58" s="140"/>
      <c r="E58" s="179"/>
      <c r="F58" s="179"/>
      <c r="G58" s="140"/>
      <c r="H58" s="143"/>
    </row>
    <row r="59" ht="12.75">
      <c r="H59" s="143"/>
    </row>
  </sheetData>
  <sheetProtection/>
  <mergeCells count="10">
    <mergeCell ref="A56:C56"/>
    <mergeCell ref="A57:C57"/>
    <mergeCell ref="A55:C55"/>
    <mergeCell ref="A4:H4"/>
    <mergeCell ref="A3:H3"/>
    <mergeCell ref="C6:D6"/>
    <mergeCell ref="E6:F6"/>
    <mergeCell ref="G6:H6"/>
    <mergeCell ref="B6:B7"/>
    <mergeCell ref="A6:A7"/>
  </mergeCells>
  <printOptions/>
  <pageMargins left="0.92" right="0.31496062992125984" top="0.551181102362204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86" customWidth="1"/>
    <col min="2" max="2" width="41.00390625" style="53" customWidth="1"/>
    <col min="3" max="3" width="9.00390625" style="53" customWidth="1"/>
    <col min="4" max="4" width="11.00390625" style="53" customWidth="1"/>
    <col min="5" max="5" width="8.140625" style="53" customWidth="1"/>
    <col min="6" max="6" width="10.421875" style="53" customWidth="1"/>
    <col min="7" max="7" width="9.8515625" style="53" customWidth="1"/>
    <col min="8" max="8" width="8.8515625" style="63" customWidth="1"/>
    <col min="9" max="9" width="9.57421875" style="63" customWidth="1"/>
    <col min="10" max="10" width="11.7109375" style="53" customWidth="1"/>
    <col min="11" max="11" width="9.00390625" style="53" customWidth="1"/>
    <col min="12" max="12" width="3.00390625" style="57" customWidth="1"/>
    <col min="13" max="13" width="14.8515625" style="53" hidden="1" customWidth="1"/>
    <col min="14" max="14" width="13.00390625" style="53" hidden="1" customWidth="1"/>
    <col min="15" max="16" width="10.28125" style="53" customWidth="1"/>
    <col min="17" max="16384" width="9.140625" style="53" customWidth="1"/>
  </cols>
  <sheetData>
    <row r="1" spans="1:11" s="2" customFormat="1" ht="12.75">
      <c r="A1" s="81" t="s">
        <v>28</v>
      </c>
      <c r="H1" s="9"/>
      <c r="I1" s="9"/>
      <c r="J1" s="52"/>
      <c r="K1" s="3" t="s">
        <v>74</v>
      </c>
    </row>
    <row r="2" spans="1:12" ht="15.75">
      <c r="A2" s="326" t="s">
        <v>114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53"/>
    </row>
    <row r="3" spans="1:12" ht="15.75">
      <c r="A3" s="326" t="s">
        <v>327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53"/>
    </row>
    <row r="4" spans="3:11" ht="15.75">
      <c r="C4" s="63"/>
      <c r="D4" s="54"/>
      <c r="G4" s="108"/>
      <c r="H4" s="55"/>
      <c r="I4" s="55"/>
      <c r="J4" s="56"/>
      <c r="K4" s="4" t="str">
        <f>'BS96'!F5</f>
        <v>ĐV: Triệu đồng</v>
      </c>
    </row>
    <row r="5" spans="1:11" s="2" customFormat="1" ht="12.75">
      <c r="A5" s="324" t="s">
        <v>0</v>
      </c>
      <c r="B5" s="324" t="s">
        <v>49</v>
      </c>
      <c r="C5" s="322" t="s">
        <v>43</v>
      </c>
      <c r="D5" s="323" t="s">
        <v>102</v>
      </c>
      <c r="E5" s="323"/>
      <c r="F5" s="322" t="s">
        <v>7</v>
      </c>
      <c r="G5" s="323" t="s">
        <v>102</v>
      </c>
      <c r="H5" s="323"/>
      <c r="I5" s="323" t="s">
        <v>106</v>
      </c>
      <c r="J5" s="323"/>
      <c r="K5" s="323"/>
    </row>
    <row r="6" spans="1:11" s="2" customFormat="1" ht="38.25">
      <c r="A6" s="325"/>
      <c r="B6" s="325"/>
      <c r="C6" s="322"/>
      <c r="D6" s="216" t="s">
        <v>105</v>
      </c>
      <c r="E6" s="216" t="s">
        <v>104</v>
      </c>
      <c r="F6" s="322"/>
      <c r="G6" s="216" t="s">
        <v>103</v>
      </c>
      <c r="H6" s="216" t="s">
        <v>104</v>
      </c>
      <c r="I6" s="216" t="s">
        <v>334</v>
      </c>
      <c r="J6" s="216" t="s">
        <v>105</v>
      </c>
      <c r="K6" s="216" t="s">
        <v>104</v>
      </c>
    </row>
    <row r="7" spans="1:15" s="221" customFormat="1" ht="12">
      <c r="A7" s="217" t="s">
        <v>9</v>
      </c>
      <c r="B7" s="217" t="s">
        <v>11</v>
      </c>
      <c r="C7" s="217" t="s">
        <v>107</v>
      </c>
      <c r="D7" s="218">
        <v>2</v>
      </c>
      <c r="E7" s="218">
        <v>3</v>
      </c>
      <c r="F7" s="217" t="s">
        <v>108</v>
      </c>
      <c r="G7" s="218">
        <v>5</v>
      </c>
      <c r="H7" s="219">
        <v>6</v>
      </c>
      <c r="I7" s="220" t="s">
        <v>109</v>
      </c>
      <c r="J7" s="217" t="s">
        <v>110</v>
      </c>
      <c r="K7" s="217" t="s">
        <v>111</v>
      </c>
      <c r="O7" s="227"/>
    </row>
    <row r="8" spans="1:11" s="91" customFormat="1" ht="12.75">
      <c r="A8" s="68"/>
      <c r="B8" s="89" t="s">
        <v>75</v>
      </c>
      <c r="C8" s="90">
        <f>C9+C25+C31</f>
        <v>845040</v>
      </c>
      <c r="D8" s="90">
        <f>D9+D25+D31</f>
        <v>706577</v>
      </c>
      <c r="E8" s="90">
        <f>E9+E25+E31</f>
        <v>138463</v>
      </c>
      <c r="F8" s="83">
        <f>G8+H8</f>
        <v>910454</v>
      </c>
      <c r="G8" s="90">
        <f>G9+G25+G31</f>
        <v>734114</v>
      </c>
      <c r="H8" s="90">
        <f>H9+H25+H31</f>
        <v>176340</v>
      </c>
      <c r="I8" s="92">
        <f aca="true" t="shared" si="0" ref="I8:K9">F8/C8*100</f>
        <v>107.74093534033892</v>
      </c>
      <c r="J8" s="92">
        <f t="shared" si="0"/>
        <v>103.89723979127541</v>
      </c>
      <c r="K8" s="92">
        <f t="shared" si="0"/>
        <v>127.35532236048618</v>
      </c>
    </row>
    <row r="9" spans="1:11" s="91" customFormat="1" ht="12.75">
      <c r="A9" s="70" t="s">
        <v>9</v>
      </c>
      <c r="B9" s="87" t="s">
        <v>76</v>
      </c>
      <c r="C9" s="83">
        <f>C10+C19+C23</f>
        <v>843263</v>
      </c>
      <c r="D9" s="83">
        <f>D10+D19+D23</f>
        <v>704800</v>
      </c>
      <c r="E9" s="83">
        <f>E10+E19+E23</f>
        <v>138463</v>
      </c>
      <c r="F9" s="83">
        <f>F10+F19+F23</f>
        <v>862859</v>
      </c>
      <c r="G9" s="83">
        <f>G10+G19+G23</f>
        <v>699199</v>
      </c>
      <c r="H9" s="83">
        <f>H10+H19</f>
        <v>163660</v>
      </c>
      <c r="I9" s="92">
        <f t="shared" si="0"/>
        <v>102.32383016923545</v>
      </c>
      <c r="J9" s="92">
        <f t="shared" si="0"/>
        <v>99.20530646992054</v>
      </c>
      <c r="K9" s="92">
        <f t="shared" si="0"/>
        <v>118.19764124712017</v>
      </c>
    </row>
    <row r="10" spans="1:11" s="91" customFormat="1" ht="12.75">
      <c r="A10" s="70" t="s">
        <v>1</v>
      </c>
      <c r="B10" s="87" t="s">
        <v>5</v>
      </c>
      <c r="C10" s="83">
        <f>D10+E10</f>
        <v>33740</v>
      </c>
      <c r="D10" s="83">
        <f>D11+D18</f>
        <v>33740</v>
      </c>
      <c r="E10" s="83"/>
      <c r="F10" s="83">
        <f>G10+H10</f>
        <v>46049</v>
      </c>
      <c r="G10" s="83">
        <f>G11+G18</f>
        <v>46049</v>
      </c>
      <c r="H10" s="83"/>
      <c r="I10" s="92">
        <f>F10/C10*100</f>
        <v>136.4819205690575</v>
      </c>
      <c r="J10" s="92">
        <f>G10/D10*100</f>
        <v>136.4819205690575</v>
      </c>
      <c r="K10" s="98"/>
    </row>
    <row r="11" spans="1:11" s="91" customFormat="1" ht="12.75">
      <c r="A11" s="74">
        <v>1</v>
      </c>
      <c r="B11" s="82" t="s">
        <v>83</v>
      </c>
      <c r="C11" s="296">
        <f>D11+E11</f>
        <v>33540</v>
      </c>
      <c r="D11" s="72">
        <f>33540</f>
        <v>33540</v>
      </c>
      <c r="E11" s="93"/>
      <c r="F11" s="72">
        <f>G11+H11</f>
        <v>46025</v>
      </c>
      <c r="G11" s="72">
        <f>46025</f>
        <v>46025</v>
      </c>
      <c r="H11" s="93"/>
      <c r="I11" s="98">
        <f>F11/C11*100</f>
        <v>137.22420989862852</v>
      </c>
      <c r="J11" s="98">
        <f>G11/D11*100</f>
        <v>137.22420989862852</v>
      </c>
      <c r="K11" s="94"/>
    </row>
    <row r="12" spans="1:11" s="91" customFormat="1" ht="12.75">
      <c r="A12" s="95"/>
      <c r="B12" s="82" t="s">
        <v>422</v>
      </c>
      <c r="C12" s="75"/>
      <c r="D12" s="96"/>
      <c r="E12" s="96"/>
      <c r="F12" s="96"/>
      <c r="G12" s="96"/>
      <c r="H12" s="96"/>
      <c r="I12" s="97"/>
      <c r="J12" s="98"/>
      <c r="K12" s="98"/>
    </row>
    <row r="13" spans="1:11" s="91" customFormat="1" ht="12.75">
      <c r="A13" s="292" t="s">
        <v>423</v>
      </c>
      <c r="B13" s="99" t="s">
        <v>424</v>
      </c>
      <c r="C13" s="75"/>
      <c r="D13" s="96"/>
      <c r="E13" s="96"/>
      <c r="F13" s="301">
        <f>SUM(G13:H13)</f>
        <v>4024</v>
      </c>
      <c r="G13" s="96">
        <v>4024</v>
      </c>
      <c r="H13" s="96"/>
      <c r="I13" s="97"/>
      <c r="J13" s="98"/>
      <c r="K13" s="98"/>
    </row>
    <row r="14" spans="1:11" s="91" customFormat="1" ht="12.75">
      <c r="A14" s="292" t="s">
        <v>423</v>
      </c>
      <c r="B14" s="99" t="s">
        <v>427</v>
      </c>
      <c r="C14" s="75"/>
      <c r="D14" s="96"/>
      <c r="E14" s="96"/>
      <c r="F14" s="96"/>
      <c r="G14" s="96"/>
      <c r="H14" s="96"/>
      <c r="I14" s="97"/>
      <c r="J14" s="98"/>
      <c r="K14" s="98"/>
    </row>
    <row r="15" spans="1:11" s="91" customFormat="1" ht="12.75">
      <c r="A15" s="95"/>
      <c r="B15" s="82" t="s">
        <v>429</v>
      </c>
      <c r="C15" s="75"/>
      <c r="D15" s="96"/>
      <c r="E15" s="96"/>
      <c r="F15" s="96"/>
      <c r="G15" s="96"/>
      <c r="H15" s="96"/>
      <c r="I15" s="97"/>
      <c r="J15" s="97"/>
      <c r="K15" s="97"/>
    </row>
    <row r="16" spans="1:12" s="91" customFormat="1" ht="12.75">
      <c r="A16" s="292" t="s">
        <v>423</v>
      </c>
      <c r="B16" s="99" t="s">
        <v>425</v>
      </c>
      <c r="C16" s="242"/>
      <c r="D16" s="242"/>
      <c r="E16" s="242"/>
      <c r="F16" s="301">
        <f>SUM(G16:H16)</f>
        <v>2065</v>
      </c>
      <c r="G16" s="301">
        <v>2065</v>
      </c>
      <c r="H16" s="242"/>
      <c r="I16" s="243"/>
      <c r="J16" s="244"/>
      <c r="K16" s="243"/>
      <c r="L16" s="100"/>
    </row>
    <row r="17" spans="1:12" s="304" customFormat="1" ht="12.75">
      <c r="A17" s="299" t="s">
        <v>423</v>
      </c>
      <c r="B17" s="300" t="s">
        <v>426</v>
      </c>
      <c r="C17" s="301">
        <f>D17+E17</f>
        <v>10350</v>
      </c>
      <c r="D17" s="301">
        <v>10350</v>
      </c>
      <c r="E17" s="301"/>
      <c r="F17" s="301">
        <f>SUM(G17:H17)</f>
        <v>9767</v>
      </c>
      <c r="G17" s="301">
        <v>9767</v>
      </c>
      <c r="H17" s="301"/>
      <c r="I17" s="302">
        <f>F17/C17*100</f>
        <v>94.3671497584541</v>
      </c>
      <c r="J17" s="302">
        <f>G17/D17*100</f>
        <v>94.3671497584541</v>
      </c>
      <c r="K17" s="302"/>
      <c r="L17" s="303"/>
    </row>
    <row r="18" spans="1:11" s="298" customFormat="1" ht="12.75">
      <c r="A18" s="294">
        <v>2</v>
      </c>
      <c r="B18" s="295" t="s">
        <v>94</v>
      </c>
      <c r="C18" s="296">
        <f>D18+E18</f>
        <v>200</v>
      </c>
      <c r="D18" s="296">
        <v>200</v>
      </c>
      <c r="E18" s="296"/>
      <c r="F18" s="296">
        <f>SUM(G18:H18)</f>
        <v>24</v>
      </c>
      <c r="G18" s="296">
        <v>24</v>
      </c>
      <c r="H18" s="296"/>
      <c r="I18" s="297">
        <f aca="true" t="shared" si="1" ref="I18:J21">F18/C18*100</f>
        <v>12</v>
      </c>
      <c r="J18" s="297">
        <f t="shared" si="1"/>
        <v>12</v>
      </c>
      <c r="K18" s="297"/>
    </row>
    <row r="19" spans="1:15" s="91" customFormat="1" ht="13.5" customHeight="1">
      <c r="A19" s="70" t="s">
        <v>2</v>
      </c>
      <c r="B19" s="87" t="s">
        <v>6</v>
      </c>
      <c r="C19" s="83">
        <f>D19+E19</f>
        <v>783227</v>
      </c>
      <c r="D19" s="83">
        <v>647430</v>
      </c>
      <c r="E19" s="83">
        <v>135797</v>
      </c>
      <c r="F19" s="83">
        <f>G19+H19</f>
        <v>816810</v>
      </c>
      <c r="G19" s="83">
        <v>653150</v>
      </c>
      <c r="H19" s="83">
        <v>163660</v>
      </c>
      <c r="I19" s="92">
        <f t="shared" si="1"/>
        <v>104.28777353181134</v>
      </c>
      <c r="J19" s="92">
        <f t="shared" si="1"/>
        <v>100.88349319617565</v>
      </c>
      <c r="K19" s="92">
        <f>H19/E19*100</f>
        <v>120.51812632090547</v>
      </c>
      <c r="M19" s="101">
        <f>F19</f>
        <v>816810</v>
      </c>
      <c r="N19" s="101"/>
      <c r="O19" s="102"/>
    </row>
    <row r="20" spans="1:15" s="91" customFormat="1" ht="13.5" customHeight="1">
      <c r="A20" s="70"/>
      <c r="B20" s="82" t="s">
        <v>82</v>
      </c>
      <c r="C20" s="83"/>
      <c r="D20" s="83"/>
      <c r="E20" s="83"/>
      <c r="F20" s="83"/>
      <c r="G20" s="83"/>
      <c r="H20" s="83"/>
      <c r="I20" s="92"/>
      <c r="J20" s="92"/>
      <c r="K20" s="92"/>
      <c r="M20" s="101"/>
      <c r="N20" s="101"/>
      <c r="O20" s="102"/>
    </row>
    <row r="21" spans="1:14" s="203" customFormat="1" ht="12.75">
      <c r="A21" s="292" t="s">
        <v>423</v>
      </c>
      <c r="B21" s="99" t="s">
        <v>84</v>
      </c>
      <c r="C21" s="96">
        <f>D21+E21</f>
        <v>329041</v>
      </c>
      <c r="D21" s="96">
        <v>328726</v>
      </c>
      <c r="E21" s="96">
        <v>315</v>
      </c>
      <c r="F21" s="96">
        <f>SUM(G21:H21)</f>
        <v>321855</v>
      </c>
      <c r="G21" s="96">
        <v>321630</v>
      </c>
      <c r="H21" s="96">
        <v>225</v>
      </c>
      <c r="I21" s="97">
        <f t="shared" si="1"/>
        <v>97.81607763166292</v>
      </c>
      <c r="J21" s="97">
        <f t="shared" si="1"/>
        <v>97.84136332386242</v>
      </c>
      <c r="K21" s="97">
        <f>H21/E21*100</f>
        <v>71.42857142857143</v>
      </c>
      <c r="M21" s="293">
        <v>1691988131</v>
      </c>
      <c r="N21" s="203" t="s">
        <v>72</v>
      </c>
    </row>
    <row r="22" spans="1:13" s="91" customFormat="1" ht="12.75">
      <c r="A22" s="292" t="s">
        <v>423</v>
      </c>
      <c r="B22" s="99" t="s">
        <v>427</v>
      </c>
      <c r="C22" s="72"/>
      <c r="D22" s="72"/>
      <c r="E22" s="72"/>
      <c r="F22" s="72"/>
      <c r="G22" s="72"/>
      <c r="H22" s="72"/>
      <c r="I22" s="98"/>
      <c r="J22" s="98"/>
      <c r="K22" s="98"/>
      <c r="M22" s="101"/>
    </row>
    <row r="23" spans="1:11" s="91" customFormat="1" ht="12.75">
      <c r="A23" s="70" t="s">
        <v>3</v>
      </c>
      <c r="B23" s="87" t="s">
        <v>37</v>
      </c>
      <c r="C23" s="110">
        <f>D23+E23</f>
        <v>26296</v>
      </c>
      <c r="D23" s="83">
        <v>23630</v>
      </c>
      <c r="E23" s="83">
        <v>2666</v>
      </c>
      <c r="F23" s="83"/>
      <c r="G23" s="83"/>
      <c r="H23" s="83"/>
      <c r="I23" s="92"/>
      <c r="J23" s="92"/>
      <c r="K23" s="92"/>
    </row>
    <row r="24" spans="1:11" s="91" customFormat="1" ht="12.75">
      <c r="A24" s="70" t="s">
        <v>73</v>
      </c>
      <c r="B24" s="87" t="s">
        <v>38</v>
      </c>
      <c r="C24" s="71"/>
      <c r="D24" s="83"/>
      <c r="E24" s="83"/>
      <c r="F24" s="83"/>
      <c r="G24" s="83"/>
      <c r="H24" s="83"/>
      <c r="I24" s="92"/>
      <c r="J24" s="92"/>
      <c r="K24" s="92"/>
    </row>
    <row r="25" spans="1:11" s="91" customFormat="1" ht="12.75">
      <c r="A25" s="70" t="s">
        <v>11</v>
      </c>
      <c r="B25" s="87" t="s">
        <v>113</v>
      </c>
      <c r="C25" s="83">
        <f>C26+C28</f>
        <v>1777</v>
      </c>
      <c r="D25" s="83">
        <f>D26+D28</f>
        <v>1777</v>
      </c>
      <c r="E25" s="83"/>
      <c r="F25" s="83">
        <f>G25+H25</f>
        <v>2080</v>
      </c>
      <c r="G25" s="83">
        <f>G26+G28</f>
        <v>2080</v>
      </c>
      <c r="H25" s="83"/>
      <c r="I25" s="92">
        <f>F25/C25*100</f>
        <v>117.05120990433315</v>
      </c>
      <c r="J25" s="92">
        <f>$F25/D25*100</f>
        <v>117.05120990433315</v>
      </c>
      <c r="K25" s="92"/>
    </row>
    <row r="26" spans="1:11" s="103" customFormat="1" ht="12.75">
      <c r="A26" s="70" t="s">
        <v>1</v>
      </c>
      <c r="B26" s="87" t="s">
        <v>39</v>
      </c>
      <c r="C26" s="83"/>
      <c r="D26" s="83"/>
      <c r="E26" s="83"/>
      <c r="F26" s="83"/>
      <c r="G26" s="83"/>
      <c r="H26" s="83"/>
      <c r="I26" s="92"/>
      <c r="J26" s="92"/>
      <c r="K26" s="92"/>
    </row>
    <row r="27" spans="1:11" s="91" customFormat="1" ht="12.75" hidden="1">
      <c r="A27" s="74"/>
      <c r="B27" s="82"/>
      <c r="C27" s="72"/>
      <c r="D27" s="72"/>
      <c r="E27" s="72"/>
      <c r="F27" s="72"/>
      <c r="G27" s="72"/>
      <c r="H27" s="72"/>
      <c r="I27" s="98"/>
      <c r="J27" s="98"/>
      <c r="K27" s="98"/>
    </row>
    <row r="28" spans="1:11" s="91" customFormat="1" ht="12.75">
      <c r="A28" s="70" t="s">
        <v>2</v>
      </c>
      <c r="B28" s="87" t="s">
        <v>40</v>
      </c>
      <c r="C28" s="83">
        <f>C30+C29</f>
        <v>1777</v>
      </c>
      <c r="D28" s="83">
        <f>D30+D29</f>
        <v>1777</v>
      </c>
      <c r="E28" s="83"/>
      <c r="F28" s="83">
        <f>F30+F29</f>
        <v>2080</v>
      </c>
      <c r="G28" s="83">
        <f>G30+G29</f>
        <v>2080</v>
      </c>
      <c r="H28" s="83"/>
      <c r="I28" s="92">
        <f>F28/C28*100</f>
        <v>117.05120990433315</v>
      </c>
      <c r="J28" s="92">
        <f>G28/D28*100</f>
        <v>117.05120990433315</v>
      </c>
      <c r="K28" s="83"/>
    </row>
    <row r="29" spans="1:11" s="91" customFormat="1" ht="12.75">
      <c r="A29" s="74">
        <v>1</v>
      </c>
      <c r="B29" s="230" t="s">
        <v>428</v>
      </c>
      <c r="C29" s="72">
        <f>D29+E29</f>
        <v>1777</v>
      </c>
      <c r="D29" s="72">
        <v>1777</v>
      </c>
      <c r="E29" s="83"/>
      <c r="F29" s="72">
        <f>SUM(G29:H29)</f>
        <v>2080</v>
      </c>
      <c r="G29" s="72">
        <v>2080</v>
      </c>
      <c r="H29" s="83"/>
      <c r="I29" s="98">
        <f>F29/C29*100</f>
        <v>117.05120990433315</v>
      </c>
      <c r="J29" s="98">
        <f>G29/D29*100</f>
        <v>117.05120990433315</v>
      </c>
      <c r="K29" s="83"/>
    </row>
    <row r="30" spans="1:11" s="91" customFormat="1" ht="12.75">
      <c r="A30" s="74">
        <v>2</v>
      </c>
      <c r="B30" s="229" t="s">
        <v>323</v>
      </c>
      <c r="C30" s="72"/>
      <c r="D30" s="72"/>
      <c r="E30" s="72"/>
      <c r="F30" s="72"/>
      <c r="G30" s="72"/>
      <c r="H30" s="72"/>
      <c r="I30" s="98"/>
      <c r="J30" s="98"/>
      <c r="K30" s="98"/>
    </row>
    <row r="31" spans="1:11" s="91" customFormat="1" ht="12.75">
      <c r="A31" s="70" t="s">
        <v>70</v>
      </c>
      <c r="B31" s="104" t="s">
        <v>101</v>
      </c>
      <c r="C31" s="70"/>
      <c r="D31" s="83"/>
      <c r="E31" s="83"/>
      <c r="F31" s="83">
        <f>G31+H31</f>
        <v>45515</v>
      </c>
      <c r="G31" s="83">
        <v>32835</v>
      </c>
      <c r="H31" s="83">
        <v>12680</v>
      </c>
      <c r="I31" s="83"/>
      <c r="J31" s="105"/>
      <c r="K31" s="105"/>
    </row>
    <row r="32" spans="1:11" s="91" customFormat="1" ht="12.75">
      <c r="A32" s="106"/>
      <c r="B32" s="107"/>
      <c r="C32" s="80"/>
      <c r="D32" s="79"/>
      <c r="E32" s="79"/>
      <c r="F32" s="79"/>
      <c r="G32" s="79"/>
      <c r="H32" s="79"/>
      <c r="I32" s="79"/>
      <c r="J32" s="80"/>
      <c r="K32" s="80"/>
    </row>
    <row r="33" spans="1:11" s="2" customFormat="1" ht="12.75">
      <c r="A33" s="109"/>
      <c r="B33" s="109"/>
      <c r="C33" s="109"/>
      <c r="D33" s="61"/>
      <c r="E33" s="61"/>
      <c r="F33" s="61"/>
      <c r="G33" s="61"/>
      <c r="H33" s="61"/>
      <c r="I33" s="61"/>
      <c r="J33" s="60"/>
      <c r="K33" s="60"/>
    </row>
    <row r="34" spans="1:11" s="2" customFormat="1" ht="12.75">
      <c r="A34" s="88"/>
      <c r="B34" s="60"/>
      <c r="C34" s="60"/>
      <c r="D34" s="61"/>
      <c r="E34" s="61"/>
      <c r="F34" s="61"/>
      <c r="G34" s="61"/>
      <c r="H34" s="61"/>
      <c r="I34" s="61"/>
      <c r="J34" s="60"/>
      <c r="K34" s="60"/>
    </row>
    <row r="35" spans="1:12" s="2" customFormat="1" ht="12.75">
      <c r="A35" s="305"/>
      <c r="B35" s="305"/>
      <c r="C35" s="1"/>
      <c r="D35" s="1"/>
      <c r="E35" s="1"/>
      <c r="G35" s="305"/>
      <c r="H35" s="305"/>
      <c r="I35" s="305"/>
      <c r="J35" s="305"/>
      <c r="K35" s="305"/>
      <c r="L35" s="57"/>
    </row>
    <row r="36" spans="1:12" s="2" customFormat="1" ht="12.75">
      <c r="A36" s="305"/>
      <c r="B36" s="305"/>
      <c r="C36" s="1"/>
      <c r="G36" s="321"/>
      <c r="H36" s="321"/>
      <c r="I36" s="321"/>
      <c r="J36" s="321"/>
      <c r="K36" s="321"/>
      <c r="L36" s="57"/>
    </row>
    <row r="37" spans="1:11" s="2" customFormat="1" ht="12.75">
      <c r="A37" s="321"/>
      <c r="B37" s="321"/>
      <c r="C37" s="62"/>
      <c r="D37" s="62"/>
      <c r="E37" s="62"/>
      <c r="F37" s="62"/>
      <c r="G37" s="321"/>
      <c r="H37" s="321"/>
      <c r="I37" s="321"/>
      <c r="J37" s="321"/>
      <c r="K37" s="321"/>
    </row>
    <row r="38" spans="1:9" s="2" customFormat="1" ht="12.75">
      <c r="A38" s="1"/>
      <c r="C38" s="6"/>
      <c r="D38" s="6"/>
      <c r="E38" s="6"/>
      <c r="F38" s="6"/>
      <c r="H38" s="9"/>
      <c r="I38" s="9"/>
    </row>
    <row r="39" spans="1:9" s="2" customFormat="1" ht="12.75">
      <c r="A39" s="1"/>
      <c r="C39" s="6"/>
      <c r="D39" s="6"/>
      <c r="E39" s="6"/>
      <c r="F39" s="6"/>
      <c r="H39" s="9"/>
      <c r="I39" s="9"/>
    </row>
    <row r="40" spans="1:9" s="2" customFormat="1" ht="12.75">
      <c r="A40" s="1"/>
      <c r="C40" s="6"/>
      <c r="D40" s="6"/>
      <c r="E40" s="6"/>
      <c r="F40" s="6"/>
      <c r="H40" s="9"/>
      <c r="I40" s="9"/>
    </row>
    <row r="41" spans="1:9" s="2" customFormat="1" ht="12.75">
      <c r="A41" s="1"/>
      <c r="C41" s="6"/>
      <c r="D41" s="6"/>
      <c r="E41" s="6"/>
      <c r="F41" s="6"/>
      <c r="H41" s="9"/>
      <c r="I41" s="9"/>
    </row>
    <row r="42" spans="1:9" s="2" customFormat="1" ht="12.75">
      <c r="A42" s="1"/>
      <c r="C42" s="6"/>
      <c r="D42" s="6"/>
      <c r="E42" s="6"/>
      <c r="F42" s="6"/>
      <c r="H42" s="9"/>
      <c r="I42" s="9"/>
    </row>
    <row r="43" spans="1:9" s="2" customFormat="1" ht="12.75">
      <c r="A43" s="1"/>
      <c r="C43" s="6"/>
      <c r="D43" s="6"/>
      <c r="E43" s="6"/>
      <c r="F43" s="6"/>
      <c r="H43" s="9"/>
      <c r="I43" s="9"/>
    </row>
    <row r="44" spans="1:11" s="2" customFormat="1" ht="12.75">
      <c r="A44" s="1"/>
      <c r="C44" s="62"/>
      <c r="D44" s="62"/>
      <c r="E44" s="62"/>
      <c r="F44" s="62"/>
      <c r="G44" s="321"/>
      <c r="H44" s="321"/>
      <c r="I44" s="321"/>
      <c r="J44" s="321"/>
      <c r="K44" s="321"/>
    </row>
  </sheetData>
  <sheetProtection/>
  <mergeCells count="16">
    <mergeCell ref="A2:K2"/>
    <mergeCell ref="D5:E5"/>
    <mergeCell ref="A35:B35"/>
    <mergeCell ref="G35:K35"/>
    <mergeCell ref="A5:A6"/>
    <mergeCell ref="A3:K3"/>
    <mergeCell ref="A36:B36"/>
    <mergeCell ref="G36:K36"/>
    <mergeCell ref="A37:B37"/>
    <mergeCell ref="G37:K37"/>
    <mergeCell ref="G44:K44"/>
    <mergeCell ref="C5:C6"/>
    <mergeCell ref="F5:F6"/>
    <mergeCell ref="G5:H5"/>
    <mergeCell ref="I5:K5"/>
    <mergeCell ref="B5:B6"/>
  </mergeCells>
  <printOptions/>
  <pageMargins left="0.96" right="0.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53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28125" style="1" customWidth="1"/>
    <col min="2" max="2" width="47.28125" style="2" customWidth="1"/>
    <col min="3" max="3" width="13.28125" style="9" customWidth="1"/>
    <col min="4" max="4" width="12.57421875" style="9" customWidth="1"/>
    <col min="5" max="5" width="12.421875" style="2" customWidth="1"/>
    <col min="6" max="6" width="18.7109375" style="2" bestFit="1" customWidth="1"/>
    <col min="7" max="16384" width="8.8515625" style="2" customWidth="1"/>
  </cols>
  <sheetData>
    <row r="1" spans="1:5" ht="12.75">
      <c r="A1" s="81" t="s">
        <v>28</v>
      </c>
      <c r="E1" s="3" t="s">
        <v>77</v>
      </c>
    </row>
    <row r="3" spans="1:6" s="5" customFormat="1" ht="16.5">
      <c r="A3" s="306" t="s">
        <v>78</v>
      </c>
      <c r="B3" s="306"/>
      <c r="C3" s="306"/>
      <c r="D3" s="306"/>
      <c r="E3" s="306"/>
      <c r="F3" s="64"/>
    </row>
    <row r="4" spans="1:5" ht="16.5">
      <c r="A4" s="306" t="s">
        <v>328</v>
      </c>
      <c r="B4" s="306"/>
      <c r="C4" s="306"/>
      <c r="D4" s="306"/>
      <c r="E4" s="306"/>
    </row>
    <row r="5" ht="12.75">
      <c r="E5" s="4" t="s">
        <v>79</v>
      </c>
    </row>
    <row r="6" spans="1:5" ht="12.75">
      <c r="A6" s="58" t="s">
        <v>0</v>
      </c>
      <c r="B6" s="58" t="s">
        <v>49</v>
      </c>
      <c r="C6" s="65" t="s">
        <v>43</v>
      </c>
      <c r="D6" s="65" t="s">
        <v>7</v>
      </c>
      <c r="E6" s="15" t="s">
        <v>44</v>
      </c>
    </row>
    <row r="7" spans="1:5" ht="12.75">
      <c r="A7" s="15" t="s">
        <v>9</v>
      </c>
      <c r="B7" s="66" t="s">
        <v>11</v>
      </c>
      <c r="C7" s="67" t="s">
        <v>19</v>
      </c>
      <c r="D7" s="67" t="s">
        <v>20</v>
      </c>
      <c r="E7" s="44" t="s">
        <v>45</v>
      </c>
    </row>
    <row r="8" spans="1:6" ht="12.75">
      <c r="A8" s="68"/>
      <c r="B8" s="69" t="s">
        <v>75</v>
      </c>
      <c r="C8" s="111">
        <f>C10+C9+C46</f>
        <v>832658</v>
      </c>
      <c r="D8" s="111">
        <f>D10+D9+D46</f>
        <v>886304</v>
      </c>
      <c r="E8" s="385">
        <f>D8/C8*100</f>
        <v>106.44274119746642</v>
      </c>
      <c r="F8" s="9"/>
    </row>
    <row r="9" spans="1:6" ht="12.75">
      <c r="A9" s="70" t="s">
        <v>9</v>
      </c>
      <c r="B9" s="71" t="s">
        <v>80</v>
      </c>
      <c r="C9" s="378">
        <v>126081</v>
      </c>
      <c r="D9" s="378">
        <v>152190</v>
      </c>
      <c r="E9" s="385">
        <f>D9/C9*100</f>
        <v>120.70811621100721</v>
      </c>
      <c r="F9" s="9"/>
    </row>
    <row r="10" spans="1:5" ht="12.75">
      <c r="A10" s="70" t="s">
        <v>11</v>
      </c>
      <c r="B10" s="71" t="s">
        <v>81</v>
      </c>
      <c r="C10" s="378">
        <f>C12+C28+C44</f>
        <v>706577</v>
      </c>
      <c r="D10" s="378">
        <f>D12+D28</f>
        <v>701280</v>
      </c>
      <c r="E10" s="385">
        <f>D10/C10*100</f>
        <v>99.25032940500469</v>
      </c>
    </row>
    <row r="11" spans="1:5" ht="12.75">
      <c r="A11" s="74"/>
      <c r="B11" s="75" t="s">
        <v>82</v>
      </c>
      <c r="C11" s="379"/>
      <c r="D11" s="379"/>
      <c r="E11" s="386"/>
    </row>
    <row r="12" spans="1:5" ht="12.75">
      <c r="A12" s="70" t="s">
        <v>1</v>
      </c>
      <c r="B12" s="71" t="s">
        <v>5</v>
      </c>
      <c r="C12" s="378">
        <f>C13+C27</f>
        <v>33740</v>
      </c>
      <c r="D12" s="378">
        <v>46049</v>
      </c>
      <c r="E12" s="385">
        <f>D12/C12*100</f>
        <v>136.4819205690575</v>
      </c>
    </row>
    <row r="13" spans="1:5" ht="12.75">
      <c r="A13" s="74">
        <v>1</v>
      </c>
      <c r="B13" s="73" t="s">
        <v>83</v>
      </c>
      <c r="C13" s="379">
        <f>'BS98'!C11</f>
        <v>33540</v>
      </c>
      <c r="D13" s="379">
        <v>46025</v>
      </c>
      <c r="E13" s="386">
        <f>D13/C13*100</f>
        <v>137.22420989862852</v>
      </c>
    </row>
    <row r="14" spans="1:5" ht="12.75">
      <c r="A14" s="74"/>
      <c r="B14" s="75" t="s">
        <v>82</v>
      </c>
      <c r="C14" s="379"/>
      <c r="D14" s="379"/>
      <c r="E14" s="386"/>
    </row>
    <row r="15" spans="1:5" ht="12.75">
      <c r="A15" s="74"/>
      <c r="B15" s="73" t="s">
        <v>84</v>
      </c>
      <c r="C15" s="379"/>
      <c r="D15" s="379">
        <v>4024</v>
      </c>
      <c r="E15" s="386"/>
    </row>
    <row r="16" spans="1:5" ht="12.75">
      <c r="A16" s="74"/>
      <c r="B16" s="73" t="s">
        <v>85</v>
      </c>
      <c r="C16" s="380"/>
      <c r="D16" s="380"/>
      <c r="E16" s="386"/>
    </row>
    <row r="17" spans="1:5" ht="12.75">
      <c r="A17" s="74"/>
      <c r="B17" s="73" t="s">
        <v>430</v>
      </c>
      <c r="C17" s="380"/>
      <c r="D17" s="380">
        <v>972</v>
      </c>
      <c r="E17" s="386"/>
    </row>
    <row r="18" spans="1:5" ht="12.75">
      <c r="A18" s="74"/>
      <c r="B18" s="73" t="s">
        <v>431</v>
      </c>
      <c r="C18" s="380"/>
      <c r="D18" s="380">
        <v>1131</v>
      </c>
      <c r="E18" s="386"/>
    </row>
    <row r="19" spans="1:5" ht="12.75">
      <c r="A19" s="74"/>
      <c r="B19" s="73" t="s">
        <v>86</v>
      </c>
      <c r="C19" s="380"/>
      <c r="D19" s="380">
        <v>3451</v>
      </c>
      <c r="E19" s="386"/>
    </row>
    <row r="20" spans="1:5" ht="12.75">
      <c r="A20" s="74"/>
      <c r="B20" s="73" t="s">
        <v>87</v>
      </c>
      <c r="C20" s="380"/>
      <c r="D20" s="380"/>
      <c r="E20" s="386"/>
    </row>
    <row r="21" spans="1:5" ht="12.75">
      <c r="A21" s="74"/>
      <c r="B21" s="73" t="s">
        <v>88</v>
      </c>
      <c r="C21" s="380"/>
      <c r="D21" s="380"/>
      <c r="E21" s="386"/>
    </row>
    <row r="22" spans="1:5" ht="12.75">
      <c r="A22" s="74"/>
      <c r="B22" s="73" t="s">
        <v>89</v>
      </c>
      <c r="C22" s="380"/>
      <c r="D22" s="380">
        <v>2523</v>
      </c>
      <c r="E22" s="386"/>
    </row>
    <row r="23" spans="1:5" ht="12.75" hidden="1">
      <c r="A23" s="74"/>
      <c r="B23" s="73"/>
      <c r="C23" s="380"/>
      <c r="D23" s="380"/>
      <c r="E23" s="386"/>
    </row>
    <row r="24" spans="1:5" ht="12.75">
      <c r="A24" s="74"/>
      <c r="B24" s="73" t="s">
        <v>91</v>
      </c>
      <c r="C24" s="380"/>
      <c r="D24" s="380">
        <v>24653</v>
      </c>
      <c r="E24" s="386"/>
    </row>
    <row r="25" spans="1:5" ht="12.75">
      <c r="A25" s="74"/>
      <c r="B25" s="73" t="s">
        <v>92</v>
      </c>
      <c r="C25" s="380"/>
      <c r="D25" s="380">
        <v>9271</v>
      </c>
      <c r="E25" s="386"/>
    </row>
    <row r="26" spans="1:5" ht="12.75">
      <c r="A26" s="74"/>
      <c r="B26" s="73" t="s">
        <v>93</v>
      </c>
      <c r="C26" s="380"/>
      <c r="D26" s="381"/>
      <c r="E26" s="386"/>
    </row>
    <row r="27" spans="1:5" ht="12.75">
      <c r="A27" s="76" t="s">
        <v>20</v>
      </c>
      <c r="B27" s="73" t="s">
        <v>94</v>
      </c>
      <c r="C27" s="382">
        <v>200</v>
      </c>
      <c r="D27" s="382">
        <v>24</v>
      </c>
      <c r="E27" s="386">
        <f>D27/C27*100</f>
        <v>12</v>
      </c>
    </row>
    <row r="28" spans="1:5" ht="12.75">
      <c r="A28" s="70" t="s">
        <v>2</v>
      </c>
      <c r="B28" s="71" t="s">
        <v>6</v>
      </c>
      <c r="C28" s="378">
        <v>649207</v>
      </c>
      <c r="D28" s="378">
        <v>655231</v>
      </c>
      <c r="E28" s="385">
        <f>D28/C28*100</f>
        <v>100.92790127031901</v>
      </c>
    </row>
    <row r="29" spans="1:5" ht="12.75">
      <c r="A29" s="74"/>
      <c r="B29" s="75" t="s">
        <v>82</v>
      </c>
      <c r="C29" s="379"/>
      <c r="D29" s="379"/>
      <c r="E29" s="386"/>
    </row>
    <row r="30" spans="1:5" ht="12.75">
      <c r="A30" s="76"/>
      <c r="B30" s="73" t="s">
        <v>84</v>
      </c>
      <c r="C30" s="379">
        <v>328726</v>
      </c>
      <c r="D30" s="379">
        <v>321630</v>
      </c>
      <c r="E30" s="386">
        <f>D30/C30*100</f>
        <v>97.84136332386242</v>
      </c>
    </row>
    <row r="31" spans="1:5" ht="12.75">
      <c r="A31" s="76"/>
      <c r="B31" s="73" t="s">
        <v>85</v>
      </c>
      <c r="C31" s="379"/>
      <c r="D31" s="379"/>
      <c r="E31" s="386"/>
    </row>
    <row r="32" spans="1:5" ht="12.75">
      <c r="A32" s="76"/>
      <c r="B32" s="73" t="s">
        <v>430</v>
      </c>
      <c r="C32" s="379">
        <v>68715</v>
      </c>
      <c r="D32" s="379">
        <v>8451</v>
      </c>
      <c r="E32" s="386">
        <f>D32/C32*100</f>
        <v>12.298624754420432</v>
      </c>
    </row>
    <row r="33" spans="1:5" ht="12.75">
      <c r="A33" s="76"/>
      <c r="B33" s="73" t="s">
        <v>431</v>
      </c>
      <c r="C33" s="379">
        <v>3477</v>
      </c>
      <c r="D33" s="379">
        <v>3807</v>
      </c>
      <c r="E33" s="386">
        <f>D33/C33*100</f>
        <v>109.4909404659189</v>
      </c>
    </row>
    <row r="34" spans="1:5" ht="12.75">
      <c r="A34" s="76"/>
      <c r="B34" s="73" t="s">
        <v>86</v>
      </c>
      <c r="C34" s="379">
        <v>68715</v>
      </c>
      <c r="D34" s="379">
        <v>74065</v>
      </c>
      <c r="E34" s="386">
        <f>D34/C34*100</f>
        <v>107.7857818525795</v>
      </c>
    </row>
    <row r="35" spans="1:5" ht="12.75">
      <c r="A35" s="76"/>
      <c r="B35" s="73" t="s">
        <v>87</v>
      </c>
      <c r="C35" s="379">
        <v>3477</v>
      </c>
      <c r="D35" s="379">
        <v>3857</v>
      </c>
      <c r="E35" s="386">
        <f>D35/C35*100</f>
        <v>110.92896174863387</v>
      </c>
    </row>
    <row r="36" spans="1:5" ht="12.75">
      <c r="A36" s="76"/>
      <c r="B36" s="73" t="s">
        <v>88</v>
      </c>
      <c r="C36" s="379"/>
      <c r="D36" s="379"/>
      <c r="E36" s="386"/>
    </row>
    <row r="37" spans="1:5" ht="12.75">
      <c r="A37" s="76"/>
      <c r="B37" s="73" t="s">
        <v>89</v>
      </c>
      <c r="C37" s="379">
        <v>920</v>
      </c>
      <c r="D37" s="379">
        <v>974</v>
      </c>
      <c r="E37" s="386">
        <f>D37/C37*100</f>
        <v>105.8695652173913</v>
      </c>
    </row>
    <row r="38" spans="1:5" ht="12.75">
      <c r="A38" s="76"/>
      <c r="B38" s="73" t="s">
        <v>90</v>
      </c>
      <c r="C38" s="379">
        <v>50779</v>
      </c>
      <c r="D38" s="379">
        <v>55142</v>
      </c>
      <c r="E38" s="386">
        <f>D38/C38*100</f>
        <v>108.59213454380748</v>
      </c>
    </row>
    <row r="39" spans="1:5" ht="12.75">
      <c r="A39" s="76"/>
      <c r="B39" s="73" t="s">
        <v>91</v>
      </c>
      <c r="C39" s="379">
        <v>45979</v>
      </c>
      <c r="D39" s="379">
        <v>38584</v>
      </c>
      <c r="E39" s="386">
        <f>D39/C39*100</f>
        <v>83.9165706083212</v>
      </c>
    </row>
    <row r="40" spans="1:5" ht="12.75">
      <c r="A40" s="76"/>
      <c r="B40" s="73" t="s">
        <v>92</v>
      </c>
      <c r="C40" s="379">
        <v>51471</v>
      </c>
      <c r="D40" s="379">
        <v>53418</v>
      </c>
      <c r="E40" s="386">
        <f>D40/C40*100</f>
        <v>103.78271259544209</v>
      </c>
    </row>
    <row r="41" spans="1:5" ht="12.75">
      <c r="A41" s="76"/>
      <c r="B41" s="73" t="s">
        <v>93</v>
      </c>
      <c r="C41" s="379">
        <v>80737</v>
      </c>
      <c r="D41" s="379">
        <v>90272</v>
      </c>
      <c r="E41" s="386">
        <f>D41/C41*100</f>
        <v>111.80995082799707</v>
      </c>
    </row>
    <row r="42" spans="1:5" ht="12.75" hidden="1">
      <c r="A42" s="76"/>
      <c r="B42" s="73"/>
      <c r="C42" s="379"/>
      <c r="D42" s="379"/>
      <c r="E42" s="386"/>
    </row>
    <row r="43" spans="1:5" ht="12.75">
      <c r="A43" s="76"/>
      <c r="B43" s="73" t="s">
        <v>432</v>
      </c>
      <c r="C43" s="379">
        <v>8835</v>
      </c>
      <c r="D43" s="379">
        <v>5029</v>
      </c>
      <c r="E43" s="386">
        <f>D43/C43*100</f>
        <v>56.92133559705715</v>
      </c>
    </row>
    <row r="44" spans="1:5" ht="12.75">
      <c r="A44" s="70" t="s">
        <v>3</v>
      </c>
      <c r="B44" s="71" t="s">
        <v>37</v>
      </c>
      <c r="C44" s="378">
        <v>23630</v>
      </c>
      <c r="D44" s="379"/>
      <c r="E44" s="386"/>
    </row>
    <row r="45" spans="1:5" ht="12.75">
      <c r="A45" s="70" t="s">
        <v>73</v>
      </c>
      <c r="B45" s="71" t="s">
        <v>38</v>
      </c>
      <c r="C45" s="379"/>
      <c r="D45" s="379"/>
      <c r="E45" s="386"/>
    </row>
    <row r="46" spans="1:5" ht="12.75">
      <c r="A46" s="77" t="s">
        <v>70</v>
      </c>
      <c r="B46" s="78" t="s">
        <v>101</v>
      </c>
      <c r="C46" s="383"/>
      <c r="D46" s="384">
        <v>32834</v>
      </c>
      <c r="E46" s="387"/>
    </row>
    <row r="65536" ht="12.75">
      <c r="B65536" s="59" t="s">
        <v>5</v>
      </c>
    </row>
  </sheetData>
  <sheetProtection/>
  <mergeCells count="2">
    <mergeCell ref="A3:E3"/>
    <mergeCell ref="A4:E4"/>
  </mergeCells>
  <printOptions/>
  <pageMargins left="0.86" right="0.28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37"/>
  <sheetViews>
    <sheetView showZeros="0" zoomScale="120" zoomScaleNormal="120" zoomScalePageLayoutView="0" workbookViewId="0" topLeftCell="A126">
      <selection activeCell="A127" sqref="A127"/>
    </sheetView>
  </sheetViews>
  <sheetFormatPr defaultColWidth="9.140625" defaultRowHeight="12.75"/>
  <cols>
    <col min="1" max="1" width="2.57421875" style="135" customWidth="1"/>
    <col min="2" max="2" width="22.421875" style="135" customWidth="1"/>
    <col min="3" max="3" width="6.00390625" style="135" customWidth="1"/>
    <col min="4" max="4" width="6.7109375" style="135" customWidth="1"/>
    <col min="5" max="5" width="6.28125" style="135" customWidth="1"/>
    <col min="6" max="6" width="10.8515625" style="135" hidden="1" customWidth="1"/>
    <col min="7" max="7" width="11.8515625" style="135" hidden="1" customWidth="1"/>
    <col min="8" max="8" width="11.7109375" style="135" hidden="1" customWidth="1"/>
    <col min="9" max="9" width="10.00390625" style="135" hidden="1" customWidth="1"/>
    <col min="10" max="10" width="10.140625" style="135" hidden="1" customWidth="1"/>
    <col min="11" max="11" width="0.42578125" style="135" hidden="1" customWidth="1"/>
    <col min="12" max="12" width="5.28125" style="135" customWidth="1"/>
    <col min="13" max="13" width="4.7109375" style="135" customWidth="1"/>
    <col min="14" max="14" width="6.421875" style="135" customWidth="1"/>
    <col min="15" max="15" width="8.8515625" style="135" customWidth="1"/>
    <col min="16" max="16" width="6.00390625" style="135" customWidth="1"/>
    <col min="17" max="17" width="6.28125" style="135" customWidth="1"/>
    <col min="18" max="18" width="6.421875" style="135" customWidth="1"/>
    <col min="19" max="19" width="4.8515625" style="135" customWidth="1"/>
    <col min="20" max="21" width="5.57421875" style="135" customWidth="1"/>
    <col min="22" max="22" width="4.57421875" style="135" customWidth="1"/>
    <col min="23" max="23" width="6.140625" style="135" customWidth="1"/>
    <col min="24" max="24" width="6.00390625" style="135" customWidth="1"/>
    <col min="25" max="25" width="5.140625" style="135" customWidth="1"/>
    <col min="26" max="26" width="4.57421875" style="135" customWidth="1"/>
    <col min="27" max="27" width="6.28125" style="135" customWidth="1"/>
    <col min="28" max="16384" width="9.140625" style="135" customWidth="1"/>
  </cols>
  <sheetData>
    <row r="1" spans="1:39" s="133" customFormat="1" ht="12.75">
      <c r="A1" s="187" t="s">
        <v>28</v>
      </c>
      <c r="B1" s="132"/>
      <c r="C1" s="132"/>
      <c r="D1" s="132"/>
      <c r="E1" s="134"/>
      <c r="F1" s="132"/>
      <c r="G1" s="132"/>
      <c r="H1" s="132"/>
      <c r="I1" s="132"/>
      <c r="J1" s="132"/>
      <c r="K1" s="132"/>
      <c r="L1" s="132"/>
      <c r="M1" s="188"/>
      <c r="N1" s="188"/>
      <c r="O1" s="188"/>
      <c r="P1" s="188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222" t="s">
        <v>256</v>
      </c>
      <c r="AB1" s="132"/>
      <c r="AC1" s="188"/>
      <c r="AD1" s="132"/>
      <c r="AE1" s="189"/>
      <c r="AF1" s="189"/>
      <c r="AG1" s="189"/>
      <c r="AH1" s="189"/>
      <c r="AI1" s="189"/>
      <c r="AJ1" s="189"/>
      <c r="AK1" s="189"/>
      <c r="AL1" s="189"/>
      <c r="AM1" s="222" t="s">
        <v>256</v>
      </c>
    </row>
    <row r="2" spans="1:39" s="133" customFormat="1" ht="12.75" customHeight="1">
      <c r="A2" s="365" t="s">
        <v>433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</row>
    <row r="3" spans="1:39" s="133" customFormat="1" ht="11.25">
      <c r="A3" s="135"/>
      <c r="B3" s="132"/>
      <c r="C3" s="135"/>
      <c r="D3" s="135"/>
      <c r="E3" s="134"/>
      <c r="F3" s="132"/>
      <c r="G3" s="132"/>
      <c r="H3" s="132"/>
      <c r="I3" s="132"/>
      <c r="J3" s="132"/>
      <c r="K3" s="132"/>
      <c r="L3" s="132"/>
      <c r="M3" s="190"/>
      <c r="N3" s="189"/>
      <c r="O3" s="190"/>
      <c r="P3" s="190"/>
      <c r="Q3" s="134"/>
      <c r="R3" s="132"/>
      <c r="S3" s="134"/>
      <c r="T3" s="132"/>
      <c r="U3" s="132"/>
      <c r="V3" s="132"/>
      <c r="W3" s="134"/>
      <c r="X3" s="132"/>
      <c r="Y3" s="132"/>
      <c r="Z3" s="132"/>
      <c r="AA3" s="190" t="s">
        <v>255</v>
      </c>
      <c r="AB3" s="132"/>
      <c r="AC3" s="190"/>
      <c r="AD3" s="132"/>
      <c r="AE3" s="189"/>
      <c r="AF3" s="189"/>
      <c r="AG3" s="189"/>
      <c r="AH3" s="189"/>
      <c r="AI3" s="189"/>
      <c r="AJ3" s="189"/>
      <c r="AK3" s="189"/>
      <c r="AL3" s="189"/>
      <c r="AM3" s="190" t="s">
        <v>255</v>
      </c>
    </row>
    <row r="4" spans="1:27" s="189" customFormat="1" ht="11.25" customHeight="1">
      <c r="A4" s="358" t="s">
        <v>0</v>
      </c>
      <c r="B4" s="358" t="s">
        <v>154</v>
      </c>
      <c r="C4" s="355" t="s">
        <v>43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7"/>
      <c r="O4" s="355" t="s">
        <v>7</v>
      </c>
      <c r="P4" s="356"/>
      <c r="Q4" s="356"/>
      <c r="R4" s="356"/>
      <c r="S4" s="356"/>
      <c r="T4" s="356"/>
      <c r="U4" s="357"/>
      <c r="V4" s="355" t="s">
        <v>44</v>
      </c>
      <c r="W4" s="356"/>
      <c r="X4" s="356"/>
      <c r="Y4" s="356"/>
      <c r="Z4" s="356"/>
      <c r="AA4" s="357"/>
    </row>
    <row r="5" spans="1:27" s="246" customFormat="1" ht="11.25">
      <c r="A5" s="366"/>
      <c r="B5" s="366"/>
      <c r="C5" s="363" t="s">
        <v>115</v>
      </c>
      <c r="D5" s="358" t="s">
        <v>253</v>
      </c>
      <c r="E5" s="358" t="s">
        <v>298</v>
      </c>
      <c r="F5" s="260" t="s">
        <v>155</v>
      </c>
      <c r="G5" s="260" t="s">
        <v>156</v>
      </c>
      <c r="H5" s="260" t="s">
        <v>157</v>
      </c>
      <c r="I5" s="260" t="s">
        <v>158</v>
      </c>
      <c r="J5" s="260" t="s">
        <v>159</v>
      </c>
      <c r="K5" s="260" t="s">
        <v>160</v>
      </c>
      <c r="L5" s="352" t="s">
        <v>252</v>
      </c>
      <c r="M5" s="353"/>
      <c r="N5" s="354"/>
      <c r="O5" s="363" t="s">
        <v>115</v>
      </c>
      <c r="P5" s="358" t="s">
        <v>253</v>
      </c>
      <c r="Q5" s="358" t="s">
        <v>298</v>
      </c>
      <c r="R5" s="360" t="s">
        <v>252</v>
      </c>
      <c r="S5" s="361"/>
      <c r="T5" s="362"/>
      <c r="U5" s="358" t="s">
        <v>254</v>
      </c>
      <c r="V5" s="363" t="s">
        <v>115</v>
      </c>
      <c r="W5" s="358" t="s">
        <v>253</v>
      </c>
      <c r="X5" s="358" t="s">
        <v>298</v>
      </c>
      <c r="Y5" s="352" t="s">
        <v>252</v>
      </c>
      <c r="Z5" s="353"/>
      <c r="AA5" s="354"/>
    </row>
    <row r="6" spans="1:27" s="246" customFormat="1" ht="48.75">
      <c r="A6" s="359"/>
      <c r="B6" s="359"/>
      <c r="C6" s="364"/>
      <c r="D6" s="359"/>
      <c r="E6" s="359"/>
      <c r="F6" s="261"/>
      <c r="G6" s="260"/>
      <c r="H6" s="261"/>
      <c r="I6" s="260"/>
      <c r="J6" s="261"/>
      <c r="K6" s="260"/>
      <c r="L6" s="262" t="s">
        <v>115</v>
      </c>
      <c r="M6" s="262" t="s">
        <v>5</v>
      </c>
      <c r="N6" s="263" t="s">
        <v>6</v>
      </c>
      <c r="O6" s="364"/>
      <c r="P6" s="359"/>
      <c r="Q6" s="359"/>
      <c r="R6" s="264" t="s">
        <v>115</v>
      </c>
      <c r="S6" s="264" t="s">
        <v>5</v>
      </c>
      <c r="T6" s="264" t="s">
        <v>6</v>
      </c>
      <c r="U6" s="359"/>
      <c r="V6" s="364"/>
      <c r="W6" s="359"/>
      <c r="X6" s="359"/>
      <c r="Y6" s="264" t="s">
        <v>115</v>
      </c>
      <c r="Z6" s="264" t="s">
        <v>5</v>
      </c>
      <c r="AA6" s="264" t="s">
        <v>6</v>
      </c>
    </row>
    <row r="7" spans="1:27" s="247" customFormat="1" ht="19.5">
      <c r="A7" s="264" t="s">
        <v>9</v>
      </c>
      <c r="B7" s="264" t="s">
        <v>11</v>
      </c>
      <c r="C7" s="265" t="s">
        <v>320</v>
      </c>
      <c r="D7" s="265">
        <v>2</v>
      </c>
      <c r="E7" s="265">
        <v>3</v>
      </c>
      <c r="F7" s="265" t="s">
        <v>21</v>
      </c>
      <c r="G7" s="265" t="s">
        <v>22</v>
      </c>
      <c r="H7" s="265" t="s">
        <v>95</v>
      </c>
      <c r="I7" s="265" t="s">
        <v>96</v>
      </c>
      <c r="J7" s="265" t="s">
        <v>97</v>
      </c>
      <c r="K7" s="265" t="s">
        <v>98</v>
      </c>
      <c r="L7" s="265" t="s">
        <v>108</v>
      </c>
      <c r="M7" s="265">
        <v>5</v>
      </c>
      <c r="N7" s="265">
        <v>6</v>
      </c>
      <c r="O7" s="265" t="s">
        <v>321</v>
      </c>
      <c r="P7" s="265">
        <v>8</v>
      </c>
      <c r="Q7" s="265">
        <v>9</v>
      </c>
      <c r="R7" s="265" t="s">
        <v>315</v>
      </c>
      <c r="S7" s="265" t="s">
        <v>141</v>
      </c>
      <c r="T7" s="265" t="s">
        <v>142</v>
      </c>
      <c r="U7" s="265" t="s">
        <v>143</v>
      </c>
      <c r="V7" s="265" t="s">
        <v>316</v>
      </c>
      <c r="W7" s="265" t="s">
        <v>309</v>
      </c>
      <c r="X7" s="265" t="s">
        <v>317</v>
      </c>
      <c r="Y7" s="265" t="s">
        <v>318</v>
      </c>
      <c r="Z7" s="264">
        <v>18</v>
      </c>
      <c r="AA7" s="265" t="s">
        <v>319</v>
      </c>
    </row>
    <row r="8" spans="1:27" ht="11.25">
      <c r="A8" s="266"/>
      <c r="B8" s="267" t="s">
        <v>134</v>
      </c>
      <c r="C8" s="268">
        <f>SUM(C9,C124,C125,C126,C127)</f>
        <v>844973.9500000001</v>
      </c>
      <c r="D8" s="268">
        <f>SUM(D9,D124,D125,D126,D127)</f>
        <v>46056</v>
      </c>
      <c r="E8" s="268">
        <f>SUM(E9,E124,E125,E126,E127)</f>
        <v>797140.9500000001</v>
      </c>
      <c r="F8" s="268">
        <f aca="true" t="shared" si="0" ref="F8:K8">SUM(F9,F124)</f>
        <v>0</v>
      </c>
      <c r="G8" s="268">
        <f t="shared" si="0"/>
        <v>0</v>
      </c>
      <c r="H8" s="268">
        <f t="shared" si="0"/>
        <v>0</v>
      </c>
      <c r="I8" s="268">
        <f t="shared" si="0"/>
        <v>0</v>
      </c>
      <c r="J8" s="268">
        <f t="shared" si="0"/>
        <v>0</v>
      </c>
      <c r="K8" s="268">
        <f t="shared" si="0"/>
        <v>0</v>
      </c>
      <c r="L8" s="268">
        <f>SUM(L9,L124,L125,L126,L127)</f>
        <v>1777</v>
      </c>
      <c r="M8" s="268">
        <f>SUM(M9,M124,M125,M126,M127)</f>
        <v>0</v>
      </c>
      <c r="N8" s="268">
        <f>SUM(N9,N124,N125,N126,N127)</f>
        <v>1777</v>
      </c>
      <c r="O8" s="268">
        <f>SUM(O9,O124,O125,O126,O127)</f>
        <v>886303.5910650004</v>
      </c>
      <c r="P8" s="268">
        <f>SUM(P9,P124,P125,P126,P127)</f>
        <v>46048.911904</v>
      </c>
      <c r="Q8" s="268">
        <f>Q9+Q124+Q125+Q126+Q127</f>
        <v>805340.337959</v>
      </c>
      <c r="R8" s="268">
        <f>R9+R124+R125+R126+R127</f>
        <v>2080</v>
      </c>
      <c r="S8" s="268">
        <f>S9+S124+S125+S126+S127</f>
        <v>0</v>
      </c>
      <c r="T8" s="268">
        <f>T9+T124+T125+T126+T127</f>
        <v>2080</v>
      </c>
      <c r="U8" s="268">
        <f>U9+U124+U125+U126+U127</f>
        <v>32834.341202</v>
      </c>
      <c r="V8" s="269">
        <f aca="true" t="shared" si="1" ref="V8:X39">O8/C8*100</f>
        <v>104.89123257172605</v>
      </c>
      <c r="W8" s="269">
        <f t="shared" si="1"/>
        <v>99.98460983150946</v>
      </c>
      <c r="X8" s="269">
        <f t="shared" si="1"/>
        <v>101.02859951668522</v>
      </c>
      <c r="Y8" s="269">
        <f>R8/L8*100</f>
        <v>117.05120990433315</v>
      </c>
      <c r="Z8" s="270"/>
      <c r="AA8" s="271">
        <f>T8/N8*100</f>
        <v>117.05120990433315</v>
      </c>
    </row>
    <row r="9" spans="1:27" s="191" customFormat="1" ht="10.5">
      <c r="A9" s="267" t="s">
        <v>1</v>
      </c>
      <c r="B9" s="272" t="s">
        <v>257</v>
      </c>
      <c r="C9" s="273">
        <f>SUM(C10:C123)</f>
        <v>695262.9500000001</v>
      </c>
      <c r="D9" s="273">
        <f>SUM(D10:D123)</f>
        <v>46056</v>
      </c>
      <c r="E9" s="273">
        <f>SUM(E10:E123)</f>
        <v>647429.9500000001</v>
      </c>
      <c r="F9" s="273">
        <f aca="true" t="shared" si="2" ref="F9:N9">SUM(F10:F122)</f>
        <v>0</v>
      </c>
      <c r="G9" s="273">
        <f t="shared" si="2"/>
        <v>0</v>
      </c>
      <c r="H9" s="273">
        <f t="shared" si="2"/>
        <v>0</v>
      </c>
      <c r="I9" s="273">
        <f t="shared" si="2"/>
        <v>0</v>
      </c>
      <c r="J9" s="273">
        <f t="shared" si="2"/>
        <v>0</v>
      </c>
      <c r="K9" s="273">
        <f t="shared" si="2"/>
        <v>0</v>
      </c>
      <c r="L9" s="273">
        <f t="shared" si="2"/>
        <v>1777</v>
      </c>
      <c r="M9" s="273">
        <f t="shared" si="2"/>
        <v>0</v>
      </c>
      <c r="N9" s="273">
        <f t="shared" si="2"/>
        <v>1777</v>
      </c>
      <c r="O9" s="273">
        <f>SUM(O10:O123)</f>
        <v>701279.2661780004</v>
      </c>
      <c r="P9" s="273">
        <f>SUM(P10:P123)</f>
        <v>46048.911904</v>
      </c>
      <c r="Q9" s="273">
        <f>SUM(Q10:Q123)</f>
        <v>653150.354274</v>
      </c>
      <c r="R9" s="273">
        <f>SUM(R10:R122)</f>
        <v>2080</v>
      </c>
      <c r="S9" s="273">
        <f>SUM(S10:S122)</f>
        <v>0</v>
      </c>
      <c r="T9" s="273">
        <f>SUM(T10:T122)</f>
        <v>2080</v>
      </c>
      <c r="U9" s="273">
        <f>SUM(U10:U123)</f>
        <v>0</v>
      </c>
      <c r="V9" s="271">
        <f t="shared" si="1"/>
        <v>100.86532961061714</v>
      </c>
      <c r="W9" s="271">
        <f t="shared" si="1"/>
        <v>99.98460983150946</v>
      </c>
      <c r="X9" s="271">
        <f t="shared" si="1"/>
        <v>100.88355570730083</v>
      </c>
      <c r="Y9" s="271">
        <f>R9/L9*100</f>
        <v>117.05120990433315</v>
      </c>
      <c r="Z9" s="274"/>
      <c r="AA9" s="271">
        <f>T9/N9*100</f>
        <v>117.05120990433315</v>
      </c>
    </row>
    <row r="10" spans="1:27" ht="11.25">
      <c r="A10" s="275" t="s">
        <v>19</v>
      </c>
      <c r="B10" s="276" t="s">
        <v>166</v>
      </c>
      <c r="C10" s="277">
        <f>D10+L10+E10</f>
        <v>9621.994</v>
      </c>
      <c r="D10" s="277">
        <f>'[2]55'!$C$14/1000000</f>
        <v>396</v>
      </c>
      <c r="E10" s="277">
        <f>'[3]BS56'!C8/1000000</f>
        <v>9225.994</v>
      </c>
      <c r="F10" s="277"/>
      <c r="G10" s="277"/>
      <c r="H10" s="277"/>
      <c r="I10" s="277"/>
      <c r="J10" s="277"/>
      <c r="K10" s="277"/>
      <c r="L10" s="277">
        <f>M10+N10</f>
        <v>0</v>
      </c>
      <c r="M10" s="277"/>
      <c r="N10" s="277"/>
      <c r="O10" s="277">
        <f>Q10+R10+U10+P10</f>
        <v>11088.097402</v>
      </c>
      <c r="P10" s="277">
        <f>'[2]55'!$D$14/1000000</f>
        <v>395.796</v>
      </c>
      <c r="Q10" s="277">
        <f>'[3]BS56'!D8/1000000</f>
        <v>10692.301402</v>
      </c>
      <c r="R10" s="277">
        <f>S10+T10</f>
        <v>0</v>
      </c>
      <c r="S10" s="276"/>
      <c r="T10" s="276"/>
      <c r="U10" s="278"/>
      <c r="V10" s="279">
        <f>O10/C10*100</f>
        <v>115.23700183142911</v>
      </c>
      <c r="W10" s="277">
        <f>P10/D10*100</f>
        <v>99.94848484848484</v>
      </c>
      <c r="X10" s="279">
        <f t="shared" si="1"/>
        <v>115.89321868191111</v>
      </c>
      <c r="Y10" s="277"/>
      <c r="Z10" s="276"/>
      <c r="AA10" s="277"/>
    </row>
    <row r="11" spans="1:27" ht="11.25">
      <c r="A11" s="275" t="s">
        <v>20</v>
      </c>
      <c r="B11" s="276" t="s">
        <v>168</v>
      </c>
      <c r="C11" s="277">
        <f aca="true" t="shared" si="3" ref="C11:C74">D11+L11+E11</f>
        <v>1302.5</v>
      </c>
      <c r="D11" s="277"/>
      <c r="E11" s="277">
        <f>'[3]BS56'!C9/1000000</f>
        <v>1302.5</v>
      </c>
      <c r="F11" s="277"/>
      <c r="G11" s="277"/>
      <c r="H11" s="277"/>
      <c r="I11" s="277"/>
      <c r="J11" s="277"/>
      <c r="K11" s="277"/>
      <c r="L11" s="277">
        <f aca="true" t="shared" si="4" ref="L11:L74">M11+N11</f>
        <v>0</v>
      </c>
      <c r="M11" s="277"/>
      <c r="N11" s="277"/>
      <c r="O11" s="277">
        <f aca="true" t="shared" si="5" ref="O11:O75">Q11+R11+U11+P11</f>
        <v>1582.310701</v>
      </c>
      <c r="P11" s="277"/>
      <c r="Q11" s="277">
        <f>'[3]BS56'!D9/1000000</f>
        <v>1582.310701</v>
      </c>
      <c r="R11" s="277">
        <f aca="true" t="shared" si="6" ref="R11:R74">S11+T11</f>
        <v>0</v>
      </c>
      <c r="S11" s="276"/>
      <c r="T11" s="276"/>
      <c r="U11" s="278"/>
      <c r="V11" s="279">
        <f t="shared" si="1"/>
        <v>121.48258740882918</v>
      </c>
      <c r="W11" s="277"/>
      <c r="X11" s="279">
        <f t="shared" si="1"/>
        <v>121.48258740882918</v>
      </c>
      <c r="Y11" s="277"/>
      <c r="Z11" s="276"/>
      <c r="AA11" s="276"/>
    </row>
    <row r="12" spans="1:27" ht="11.25">
      <c r="A12" s="275" t="s">
        <v>21</v>
      </c>
      <c r="B12" s="276" t="s">
        <v>167</v>
      </c>
      <c r="C12" s="277">
        <f t="shared" si="3"/>
        <v>3207.5</v>
      </c>
      <c r="D12" s="277"/>
      <c r="E12" s="277">
        <f>'[3]BS56'!C10/1000000</f>
        <v>3207.5</v>
      </c>
      <c r="F12" s="277"/>
      <c r="G12" s="277"/>
      <c r="H12" s="277"/>
      <c r="I12" s="277"/>
      <c r="J12" s="277"/>
      <c r="K12" s="277"/>
      <c r="L12" s="277">
        <f t="shared" si="4"/>
        <v>0</v>
      </c>
      <c r="M12" s="277"/>
      <c r="N12" s="277"/>
      <c r="O12" s="277">
        <f t="shared" si="5"/>
        <v>3168.120514</v>
      </c>
      <c r="P12" s="277"/>
      <c r="Q12" s="277">
        <f>'[3]BS56'!D10/1000000</f>
        <v>3168.120514</v>
      </c>
      <c r="R12" s="277">
        <f t="shared" si="6"/>
        <v>0</v>
      </c>
      <c r="S12" s="276"/>
      <c r="T12" s="276"/>
      <c r="U12" s="278"/>
      <c r="V12" s="279">
        <f t="shared" si="1"/>
        <v>98.77226855806704</v>
      </c>
      <c r="W12" s="277"/>
      <c r="X12" s="279">
        <f t="shared" si="1"/>
        <v>98.77226855806704</v>
      </c>
      <c r="Y12" s="277"/>
      <c r="Z12" s="276"/>
      <c r="AA12" s="276"/>
    </row>
    <row r="13" spans="1:27" ht="11.25">
      <c r="A13" s="275" t="s">
        <v>22</v>
      </c>
      <c r="B13" s="276" t="s">
        <v>170</v>
      </c>
      <c r="C13" s="277">
        <f t="shared" si="3"/>
        <v>6911.6</v>
      </c>
      <c r="D13" s="277"/>
      <c r="E13" s="277">
        <f>'[3]BS56'!C11/1000000</f>
        <v>6911.6</v>
      </c>
      <c r="F13" s="277"/>
      <c r="G13" s="277"/>
      <c r="H13" s="277"/>
      <c r="I13" s="277"/>
      <c r="J13" s="277"/>
      <c r="K13" s="277"/>
      <c r="L13" s="277">
        <f t="shared" si="4"/>
        <v>0</v>
      </c>
      <c r="M13" s="277"/>
      <c r="N13" s="277"/>
      <c r="O13" s="277">
        <f t="shared" si="5"/>
        <v>8872.234234</v>
      </c>
      <c r="P13" s="277"/>
      <c r="Q13" s="277">
        <f>'[3]BS56'!D11/1000000</f>
        <v>8872.234234</v>
      </c>
      <c r="R13" s="277">
        <f t="shared" si="6"/>
        <v>0</v>
      </c>
      <c r="S13" s="276"/>
      <c r="T13" s="276"/>
      <c r="U13" s="278"/>
      <c r="V13" s="279">
        <f t="shared" si="1"/>
        <v>128.3672989466983</v>
      </c>
      <c r="W13" s="277"/>
      <c r="X13" s="279">
        <f t="shared" si="1"/>
        <v>128.3672989466983</v>
      </c>
      <c r="Y13" s="277"/>
      <c r="Z13" s="276"/>
      <c r="AA13" s="276"/>
    </row>
    <row r="14" spans="1:27" ht="11.25">
      <c r="A14" s="275" t="s">
        <v>95</v>
      </c>
      <c r="B14" s="276" t="s">
        <v>171</v>
      </c>
      <c r="C14" s="277">
        <f t="shared" si="3"/>
        <v>3384.7</v>
      </c>
      <c r="D14" s="277"/>
      <c r="E14" s="277">
        <f>'[3]BS56'!C12/1000000</f>
        <v>3384.7</v>
      </c>
      <c r="F14" s="277"/>
      <c r="G14" s="277"/>
      <c r="H14" s="277"/>
      <c r="I14" s="277"/>
      <c r="J14" s="277"/>
      <c r="K14" s="277"/>
      <c r="L14" s="277">
        <f t="shared" si="4"/>
        <v>0</v>
      </c>
      <c r="M14" s="277"/>
      <c r="N14" s="277"/>
      <c r="O14" s="277">
        <f t="shared" si="5"/>
        <v>4029.410377</v>
      </c>
      <c r="P14" s="277"/>
      <c r="Q14" s="277">
        <f>'[3]BS56'!D12/1000000</f>
        <v>4029.410377</v>
      </c>
      <c r="R14" s="277">
        <f t="shared" si="6"/>
        <v>0</v>
      </c>
      <c r="S14" s="276"/>
      <c r="T14" s="276"/>
      <c r="U14" s="278"/>
      <c r="V14" s="279">
        <f t="shared" si="1"/>
        <v>119.04778494401278</v>
      </c>
      <c r="W14" s="277"/>
      <c r="X14" s="279">
        <f t="shared" si="1"/>
        <v>119.04778494401278</v>
      </c>
      <c r="Y14" s="277"/>
      <c r="Z14" s="276"/>
      <c r="AA14" s="276"/>
    </row>
    <row r="15" spans="1:27" ht="11.25">
      <c r="A15" s="275" t="s">
        <v>96</v>
      </c>
      <c r="B15" s="276" t="s">
        <v>169</v>
      </c>
      <c r="C15" s="277">
        <f t="shared" si="3"/>
        <v>1515.18</v>
      </c>
      <c r="D15" s="277"/>
      <c r="E15" s="277">
        <f>'[3]BS56'!C13/1000000</f>
        <v>1515.18</v>
      </c>
      <c r="F15" s="277"/>
      <c r="G15" s="277"/>
      <c r="H15" s="277"/>
      <c r="I15" s="277"/>
      <c r="J15" s="277"/>
      <c r="K15" s="277"/>
      <c r="L15" s="277">
        <f t="shared" si="4"/>
        <v>0</v>
      </c>
      <c r="M15" s="277"/>
      <c r="N15" s="277"/>
      <c r="O15" s="277">
        <f t="shared" si="5"/>
        <v>1592.093719</v>
      </c>
      <c r="P15" s="277"/>
      <c r="Q15" s="277">
        <f>'[3]BS56'!D13/1000000</f>
        <v>1592.093719</v>
      </c>
      <c r="R15" s="277">
        <f t="shared" si="6"/>
        <v>0</v>
      </c>
      <c r="S15" s="276"/>
      <c r="T15" s="276"/>
      <c r="U15" s="278"/>
      <c r="V15" s="279">
        <f t="shared" si="1"/>
        <v>105.0762100212516</v>
      </c>
      <c r="W15" s="277"/>
      <c r="X15" s="279">
        <f t="shared" si="1"/>
        <v>105.0762100212516</v>
      </c>
      <c r="Y15" s="277"/>
      <c r="Z15" s="276"/>
      <c r="AA15" s="276"/>
    </row>
    <row r="16" spans="1:27" ht="11.25">
      <c r="A16" s="275" t="s">
        <v>97</v>
      </c>
      <c r="B16" s="276" t="s">
        <v>335</v>
      </c>
      <c r="C16" s="277">
        <f t="shared" si="3"/>
        <v>98434.81208</v>
      </c>
      <c r="D16" s="277"/>
      <c r="E16" s="277">
        <f>'[3]BS56'!C14/1000000</f>
        <v>98434.81208</v>
      </c>
      <c r="F16" s="277"/>
      <c r="G16" s="277"/>
      <c r="H16" s="277"/>
      <c r="I16" s="277"/>
      <c r="J16" s="277"/>
      <c r="K16" s="277"/>
      <c r="L16" s="277">
        <f t="shared" si="4"/>
        <v>0</v>
      </c>
      <c r="M16" s="277"/>
      <c r="N16" s="277"/>
      <c r="O16" s="277">
        <f>Q16+R16+U16+P16</f>
        <v>115145.710192</v>
      </c>
      <c r="P16" s="277"/>
      <c r="Q16" s="277">
        <f>'[3]BS56'!D14/1000000</f>
        <v>115145.710192</v>
      </c>
      <c r="R16" s="277">
        <f t="shared" si="6"/>
        <v>0</v>
      </c>
      <c r="S16" s="276"/>
      <c r="T16" s="276"/>
      <c r="U16" s="278"/>
      <c r="V16" s="279">
        <f t="shared" si="1"/>
        <v>116.97661402392754</v>
      </c>
      <c r="W16" s="277"/>
      <c r="X16" s="279">
        <f t="shared" si="1"/>
        <v>116.97661402392754</v>
      </c>
      <c r="Y16" s="277"/>
      <c r="Z16" s="276"/>
      <c r="AA16" s="276"/>
    </row>
    <row r="17" spans="1:27" ht="11.25">
      <c r="A17" s="275" t="s">
        <v>98</v>
      </c>
      <c r="B17" s="276" t="s">
        <v>172</v>
      </c>
      <c r="C17" s="277">
        <f t="shared" si="3"/>
        <v>1395.29</v>
      </c>
      <c r="D17" s="277"/>
      <c r="E17" s="277">
        <f>'[3]BS56'!C15/1000000</f>
        <v>1395.29</v>
      </c>
      <c r="F17" s="277"/>
      <c r="G17" s="277"/>
      <c r="H17" s="277"/>
      <c r="I17" s="277"/>
      <c r="J17" s="277"/>
      <c r="K17" s="277"/>
      <c r="L17" s="277">
        <f t="shared" si="4"/>
        <v>0</v>
      </c>
      <c r="M17" s="277"/>
      <c r="N17" s="277"/>
      <c r="O17" s="277">
        <f t="shared" si="5"/>
        <v>1363.953086</v>
      </c>
      <c r="P17" s="277"/>
      <c r="Q17" s="277">
        <f>'[3]BS56'!D15/1000000</f>
        <v>1363.953086</v>
      </c>
      <c r="R17" s="277">
        <f t="shared" si="6"/>
        <v>0</v>
      </c>
      <c r="S17" s="276"/>
      <c r="T17" s="276"/>
      <c r="U17" s="278"/>
      <c r="V17" s="279">
        <f t="shared" si="1"/>
        <v>97.75409312759355</v>
      </c>
      <c r="W17" s="277"/>
      <c r="X17" s="279">
        <f t="shared" si="1"/>
        <v>97.75409312759355</v>
      </c>
      <c r="Y17" s="277"/>
      <c r="Z17" s="276"/>
      <c r="AA17" s="276"/>
    </row>
    <row r="18" spans="1:27" ht="11.25">
      <c r="A18" s="275" t="s">
        <v>99</v>
      </c>
      <c r="B18" s="276" t="s">
        <v>173</v>
      </c>
      <c r="C18" s="277">
        <f t="shared" si="3"/>
        <v>1535.98</v>
      </c>
      <c r="D18" s="277"/>
      <c r="E18" s="277">
        <f>'[3]BS56'!C16/1000000</f>
        <v>1535.98</v>
      </c>
      <c r="F18" s="277"/>
      <c r="G18" s="277"/>
      <c r="H18" s="277"/>
      <c r="I18" s="277"/>
      <c r="J18" s="277"/>
      <c r="K18" s="277"/>
      <c r="L18" s="277">
        <f t="shared" si="4"/>
        <v>0</v>
      </c>
      <c r="M18" s="277"/>
      <c r="N18" s="277"/>
      <c r="O18" s="277">
        <f t="shared" si="5"/>
        <v>1578.464949</v>
      </c>
      <c r="P18" s="277"/>
      <c r="Q18" s="277">
        <f>'[3]BS56'!D16/1000000</f>
        <v>1578.464949</v>
      </c>
      <c r="R18" s="277">
        <f t="shared" si="6"/>
        <v>0</v>
      </c>
      <c r="S18" s="276"/>
      <c r="T18" s="276"/>
      <c r="U18" s="278"/>
      <c r="V18" s="279">
        <f t="shared" si="1"/>
        <v>102.76598321592729</v>
      </c>
      <c r="W18" s="277"/>
      <c r="X18" s="279">
        <f t="shared" si="1"/>
        <v>102.76598321592729</v>
      </c>
      <c r="Y18" s="277"/>
      <c r="Z18" s="276"/>
      <c r="AA18" s="276"/>
    </row>
    <row r="19" spans="1:27" ht="11.25">
      <c r="A19" s="275" t="s">
        <v>100</v>
      </c>
      <c r="B19" s="276" t="s">
        <v>174</v>
      </c>
      <c r="C19" s="277">
        <f t="shared" si="3"/>
        <v>4601.473</v>
      </c>
      <c r="D19" s="277"/>
      <c r="E19" s="277">
        <f>'[3]BS56'!C17/1000000</f>
        <v>4601.473</v>
      </c>
      <c r="F19" s="277"/>
      <c r="G19" s="277"/>
      <c r="H19" s="277"/>
      <c r="I19" s="277"/>
      <c r="J19" s="277"/>
      <c r="K19" s="277"/>
      <c r="L19" s="277">
        <f t="shared" si="4"/>
        <v>0</v>
      </c>
      <c r="M19" s="277"/>
      <c r="N19" s="277"/>
      <c r="O19" s="277">
        <f t="shared" si="5"/>
        <v>6200.479206</v>
      </c>
      <c r="P19" s="277"/>
      <c r="Q19" s="277">
        <f>'[3]BS56'!D17/1000000</f>
        <v>6200.479206</v>
      </c>
      <c r="R19" s="277">
        <f t="shared" si="6"/>
        <v>0</v>
      </c>
      <c r="S19" s="276"/>
      <c r="T19" s="276"/>
      <c r="U19" s="278"/>
      <c r="V19" s="279">
        <f t="shared" si="1"/>
        <v>134.74987696331152</v>
      </c>
      <c r="W19" s="277"/>
      <c r="X19" s="279">
        <f t="shared" si="1"/>
        <v>134.74987696331152</v>
      </c>
      <c r="Y19" s="277"/>
      <c r="Z19" s="276"/>
      <c r="AA19" s="276"/>
    </row>
    <row r="20" spans="1:27" ht="11.25">
      <c r="A20" s="275" t="s">
        <v>141</v>
      </c>
      <c r="B20" s="276" t="s">
        <v>175</v>
      </c>
      <c r="C20" s="277">
        <f t="shared" si="3"/>
        <v>3099.8</v>
      </c>
      <c r="D20" s="277"/>
      <c r="E20" s="277">
        <f>'[3]BS56'!C18/1000000</f>
        <v>3099.8</v>
      </c>
      <c r="F20" s="277"/>
      <c r="G20" s="280"/>
      <c r="H20" s="277"/>
      <c r="I20" s="277"/>
      <c r="J20" s="277"/>
      <c r="K20" s="277"/>
      <c r="L20" s="277">
        <f t="shared" si="4"/>
        <v>0</v>
      </c>
      <c r="M20" s="277"/>
      <c r="N20" s="277"/>
      <c r="O20" s="277">
        <f t="shared" si="5"/>
        <v>3782.512182</v>
      </c>
      <c r="P20" s="277"/>
      <c r="Q20" s="277">
        <f>'[3]BS56'!D18/1000000</f>
        <v>3782.512182</v>
      </c>
      <c r="R20" s="277">
        <f t="shared" si="6"/>
        <v>0</v>
      </c>
      <c r="S20" s="276"/>
      <c r="T20" s="276"/>
      <c r="U20" s="278"/>
      <c r="V20" s="279">
        <f t="shared" si="1"/>
        <v>122.02439454158332</v>
      </c>
      <c r="W20" s="277"/>
      <c r="X20" s="279">
        <f t="shared" si="1"/>
        <v>122.02439454158332</v>
      </c>
      <c r="Y20" s="277"/>
      <c r="Z20" s="276"/>
      <c r="AA20" s="276"/>
    </row>
    <row r="21" spans="1:27" ht="11.25">
      <c r="A21" s="275" t="s">
        <v>142</v>
      </c>
      <c r="B21" s="276" t="s">
        <v>208</v>
      </c>
      <c r="C21" s="277">
        <f t="shared" si="3"/>
        <v>3362</v>
      </c>
      <c r="D21" s="277"/>
      <c r="E21" s="277">
        <v>1585</v>
      </c>
      <c r="F21" s="277"/>
      <c r="G21" s="280"/>
      <c r="H21" s="277"/>
      <c r="I21" s="277"/>
      <c r="J21" s="277"/>
      <c r="K21" s="277"/>
      <c r="L21" s="277">
        <f>M21+N21</f>
        <v>1777</v>
      </c>
      <c r="M21" s="277"/>
      <c r="N21" s="277">
        <v>1777</v>
      </c>
      <c r="O21" s="277">
        <f t="shared" si="5"/>
        <v>3660</v>
      </c>
      <c r="P21" s="277"/>
      <c r="Q21" s="277">
        <v>1580</v>
      </c>
      <c r="R21" s="277">
        <f t="shared" si="6"/>
        <v>2080</v>
      </c>
      <c r="S21" s="276"/>
      <c r="T21" s="278">
        <v>2080</v>
      </c>
      <c r="U21" s="278"/>
      <c r="V21" s="279">
        <f t="shared" si="1"/>
        <v>108.86377156454492</v>
      </c>
      <c r="W21" s="277"/>
      <c r="X21" s="279">
        <f t="shared" si="1"/>
        <v>99.6845425867508</v>
      </c>
      <c r="Y21" s="277"/>
      <c r="Z21" s="276"/>
      <c r="AA21" s="276"/>
    </row>
    <row r="22" spans="1:27" ht="11.25">
      <c r="A22" s="275" t="s">
        <v>143</v>
      </c>
      <c r="B22" s="276" t="s">
        <v>336</v>
      </c>
      <c r="C22" s="277">
        <f t="shared" si="3"/>
        <v>5821.903</v>
      </c>
      <c r="D22" s="277"/>
      <c r="E22" s="277">
        <f>'[3]BS56'!C20/1000000</f>
        <v>5821.903</v>
      </c>
      <c r="F22" s="277"/>
      <c r="G22" s="280"/>
      <c r="H22" s="277"/>
      <c r="I22" s="277"/>
      <c r="J22" s="277"/>
      <c r="K22" s="277"/>
      <c r="L22" s="277">
        <f t="shared" si="4"/>
        <v>0</v>
      </c>
      <c r="M22" s="277"/>
      <c r="N22" s="277"/>
      <c r="O22" s="277">
        <f t="shared" si="5"/>
        <v>6515.847218</v>
      </c>
      <c r="P22" s="277"/>
      <c r="Q22" s="277">
        <f>'[3]BS56'!D20/1000000</f>
        <v>6515.847218</v>
      </c>
      <c r="R22" s="277"/>
      <c r="S22" s="276"/>
      <c r="T22" s="278"/>
      <c r="U22" s="278"/>
      <c r="V22" s="279">
        <f t="shared" si="1"/>
        <v>111.91954276806054</v>
      </c>
      <c r="W22" s="277"/>
      <c r="X22" s="279">
        <f t="shared" si="1"/>
        <v>111.91954276806054</v>
      </c>
      <c r="Y22" s="277"/>
      <c r="Z22" s="276"/>
      <c r="AA22" s="276"/>
    </row>
    <row r="23" spans="1:27" ht="11.25">
      <c r="A23" s="275" t="s">
        <v>337</v>
      </c>
      <c r="B23" s="276" t="s">
        <v>338</v>
      </c>
      <c r="C23" s="277">
        <f t="shared" si="3"/>
        <v>6437.153</v>
      </c>
      <c r="D23" s="277"/>
      <c r="E23" s="277">
        <f>'[3]BS56'!C21/1000000</f>
        <v>6437.153</v>
      </c>
      <c r="F23" s="277"/>
      <c r="G23" s="280"/>
      <c r="H23" s="277"/>
      <c r="I23" s="277"/>
      <c r="J23" s="277"/>
      <c r="K23" s="277"/>
      <c r="L23" s="277">
        <f t="shared" si="4"/>
        <v>0</v>
      </c>
      <c r="M23" s="277"/>
      <c r="N23" s="277"/>
      <c r="O23" s="277">
        <f t="shared" si="5"/>
        <v>7327.291206</v>
      </c>
      <c r="P23" s="277"/>
      <c r="Q23" s="277">
        <f>'[3]BS56'!D21/1000000</f>
        <v>7327.291206</v>
      </c>
      <c r="R23" s="277">
        <f t="shared" si="6"/>
        <v>0</v>
      </c>
      <c r="S23" s="276"/>
      <c r="T23" s="276"/>
      <c r="U23" s="278"/>
      <c r="V23" s="279">
        <f t="shared" si="1"/>
        <v>113.82813498451878</v>
      </c>
      <c r="W23" s="277"/>
      <c r="X23" s="279">
        <f t="shared" si="1"/>
        <v>113.82813498451878</v>
      </c>
      <c r="Y23" s="277"/>
      <c r="Z23" s="276"/>
      <c r="AA23" s="276"/>
    </row>
    <row r="24" spans="1:27" ht="11.25">
      <c r="A24" s="275" t="s">
        <v>144</v>
      </c>
      <c r="B24" s="276" t="s">
        <v>339</v>
      </c>
      <c r="C24" s="277">
        <f t="shared" si="3"/>
        <v>3951.211</v>
      </c>
      <c r="D24" s="277"/>
      <c r="E24" s="277">
        <f>'[3]BS56'!C22/1000000</f>
        <v>3951.211</v>
      </c>
      <c r="F24" s="277"/>
      <c r="G24" s="280"/>
      <c r="H24" s="277"/>
      <c r="I24" s="277"/>
      <c r="J24" s="277"/>
      <c r="K24" s="277"/>
      <c r="L24" s="277">
        <f t="shared" si="4"/>
        <v>0</v>
      </c>
      <c r="M24" s="277"/>
      <c r="N24" s="277"/>
      <c r="O24" s="277">
        <f t="shared" si="5"/>
        <v>4415.8881</v>
      </c>
      <c r="P24" s="277"/>
      <c r="Q24" s="277">
        <f>'[3]BS56'!D22/1000000</f>
        <v>4415.8881</v>
      </c>
      <c r="R24" s="277">
        <f t="shared" si="6"/>
        <v>0</v>
      </c>
      <c r="S24" s="276"/>
      <c r="T24" s="276"/>
      <c r="U24" s="278"/>
      <c r="V24" s="279">
        <f t="shared" si="1"/>
        <v>111.76037169364025</v>
      </c>
      <c r="W24" s="277"/>
      <c r="X24" s="279">
        <f t="shared" si="1"/>
        <v>111.76037169364025</v>
      </c>
      <c r="Y24" s="277"/>
      <c r="Z24" s="276"/>
      <c r="AA24" s="276"/>
    </row>
    <row r="25" spans="1:27" ht="11.25">
      <c r="A25" s="275" t="s">
        <v>145</v>
      </c>
      <c r="B25" s="276" t="s">
        <v>340</v>
      </c>
      <c r="C25" s="277">
        <f t="shared" si="3"/>
        <v>5193.745</v>
      </c>
      <c r="D25" s="277"/>
      <c r="E25" s="277">
        <f>'[3]BS56'!C23/1000000</f>
        <v>5193.745</v>
      </c>
      <c r="F25" s="277"/>
      <c r="G25" s="280"/>
      <c r="H25" s="277"/>
      <c r="I25" s="277"/>
      <c r="J25" s="277"/>
      <c r="K25" s="277"/>
      <c r="L25" s="277">
        <f t="shared" si="4"/>
        <v>0</v>
      </c>
      <c r="M25" s="277"/>
      <c r="N25" s="277"/>
      <c r="O25" s="277">
        <f t="shared" si="5"/>
        <v>5927.020092</v>
      </c>
      <c r="P25" s="277"/>
      <c r="Q25" s="277">
        <f>'[3]BS56'!D23/1000000</f>
        <v>5927.020092</v>
      </c>
      <c r="R25" s="277">
        <f t="shared" si="6"/>
        <v>0</v>
      </c>
      <c r="S25" s="276"/>
      <c r="T25" s="276"/>
      <c r="U25" s="278"/>
      <c r="V25" s="279">
        <f t="shared" si="1"/>
        <v>114.11842691545311</v>
      </c>
      <c r="W25" s="277"/>
      <c r="X25" s="279">
        <f t="shared" si="1"/>
        <v>114.11842691545311</v>
      </c>
      <c r="Y25" s="277"/>
      <c r="Z25" s="276"/>
      <c r="AA25" s="276"/>
    </row>
    <row r="26" spans="1:27" ht="11.25">
      <c r="A26" s="275" t="s">
        <v>146</v>
      </c>
      <c r="B26" s="276" t="s">
        <v>341</v>
      </c>
      <c r="C26" s="277">
        <f t="shared" si="3"/>
        <v>5439.762</v>
      </c>
      <c r="D26" s="277"/>
      <c r="E26" s="277">
        <f>'[3]BS56'!C24/1000000</f>
        <v>5439.762</v>
      </c>
      <c r="F26" s="277"/>
      <c r="G26" s="280"/>
      <c r="H26" s="277"/>
      <c r="I26" s="277"/>
      <c r="J26" s="277"/>
      <c r="K26" s="277"/>
      <c r="L26" s="277">
        <f t="shared" si="4"/>
        <v>0</v>
      </c>
      <c r="M26" s="277"/>
      <c r="N26" s="277"/>
      <c r="O26" s="277">
        <f t="shared" si="5"/>
        <v>6275.288668</v>
      </c>
      <c r="P26" s="277"/>
      <c r="Q26" s="277">
        <f>'[3]BS56'!D24/1000000</f>
        <v>6275.288668</v>
      </c>
      <c r="R26" s="277">
        <f t="shared" si="6"/>
        <v>0</v>
      </c>
      <c r="S26" s="276"/>
      <c r="T26" s="276"/>
      <c r="U26" s="278"/>
      <c r="V26" s="279">
        <f t="shared" si="1"/>
        <v>115.35961808623244</v>
      </c>
      <c r="W26" s="277"/>
      <c r="X26" s="279">
        <f t="shared" si="1"/>
        <v>115.35961808623244</v>
      </c>
      <c r="Y26" s="277"/>
      <c r="Z26" s="276"/>
      <c r="AA26" s="276"/>
    </row>
    <row r="27" spans="1:27" ht="11.25">
      <c r="A27" s="275" t="s">
        <v>147</v>
      </c>
      <c r="B27" s="276" t="s">
        <v>342</v>
      </c>
      <c r="C27" s="277">
        <f t="shared" si="3"/>
        <v>7254.103</v>
      </c>
      <c r="D27" s="277"/>
      <c r="E27" s="277">
        <f>'[3]BS56'!C25/1000000</f>
        <v>7254.103</v>
      </c>
      <c r="F27" s="277"/>
      <c r="G27" s="280"/>
      <c r="H27" s="277"/>
      <c r="I27" s="277"/>
      <c r="J27" s="277"/>
      <c r="K27" s="277"/>
      <c r="L27" s="277">
        <f t="shared" si="4"/>
        <v>0</v>
      </c>
      <c r="M27" s="277"/>
      <c r="N27" s="277"/>
      <c r="O27" s="277">
        <f t="shared" si="5"/>
        <v>8001.54048</v>
      </c>
      <c r="P27" s="277"/>
      <c r="Q27" s="277">
        <f>'[3]BS56'!D25/1000000</f>
        <v>8001.54048</v>
      </c>
      <c r="R27" s="277">
        <f t="shared" si="6"/>
        <v>0</v>
      </c>
      <c r="S27" s="276"/>
      <c r="T27" s="276"/>
      <c r="U27" s="278"/>
      <c r="V27" s="279">
        <f t="shared" si="1"/>
        <v>110.30365132670434</v>
      </c>
      <c r="W27" s="277"/>
      <c r="X27" s="279">
        <f t="shared" si="1"/>
        <v>110.30365132670434</v>
      </c>
      <c r="Y27" s="277"/>
      <c r="Z27" s="276"/>
      <c r="AA27" s="276"/>
    </row>
    <row r="28" spans="1:27" ht="11.25">
      <c r="A28" s="275" t="s">
        <v>161</v>
      </c>
      <c r="B28" s="276" t="s">
        <v>343</v>
      </c>
      <c r="C28" s="277">
        <f t="shared" si="3"/>
        <v>6712.162</v>
      </c>
      <c r="D28" s="277"/>
      <c r="E28" s="277">
        <f>'[3]BS56'!C26/1000000</f>
        <v>6712.162</v>
      </c>
      <c r="F28" s="277"/>
      <c r="G28" s="280"/>
      <c r="H28" s="277"/>
      <c r="I28" s="277"/>
      <c r="J28" s="277"/>
      <c r="K28" s="277"/>
      <c r="L28" s="277">
        <f t="shared" si="4"/>
        <v>0</v>
      </c>
      <c r="M28" s="277"/>
      <c r="N28" s="277"/>
      <c r="O28" s="277">
        <f t="shared" si="5"/>
        <v>7128.369389</v>
      </c>
      <c r="P28" s="277"/>
      <c r="Q28" s="277">
        <f>'[3]BS56'!D26/1000000</f>
        <v>7128.369389</v>
      </c>
      <c r="R28" s="277">
        <f t="shared" si="6"/>
        <v>0</v>
      </c>
      <c r="S28" s="276"/>
      <c r="T28" s="276"/>
      <c r="U28" s="278"/>
      <c r="V28" s="279">
        <f t="shared" si="1"/>
        <v>106.20079475137818</v>
      </c>
      <c r="W28" s="277"/>
      <c r="X28" s="279">
        <f t="shared" si="1"/>
        <v>106.20079475137818</v>
      </c>
      <c r="Y28" s="277"/>
      <c r="Z28" s="276"/>
      <c r="AA28" s="276"/>
    </row>
    <row r="29" spans="1:27" ht="11.25">
      <c r="A29" s="275" t="s">
        <v>162</v>
      </c>
      <c r="B29" s="276" t="s">
        <v>344</v>
      </c>
      <c r="C29" s="277">
        <f t="shared" si="3"/>
        <v>5252.299</v>
      </c>
      <c r="D29" s="277"/>
      <c r="E29" s="277">
        <f>'[3]BS56'!C27/1000000</f>
        <v>5252.299</v>
      </c>
      <c r="F29" s="277"/>
      <c r="G29" s="280"/>
      <c r="H29" s="277"/>
      <c r="I29" s="277"/>
      <c r="J29" s="277"/>
      <c r="K29" s="277"/>
      <c r="L29" s="277">
        <f t="shared" si="4"/>
        <v>0</v>
      </c>
      <c r="M29" s="277"/>
      <c r="N29" s="277"/>
      <c r="O29" s="277">
        <f t="shared" si="5"/>
        <v>5429.51221</v>
      </c>
      <c r="P29" s="277"/>
      <c r="Q29" s="277">
        <f>'[3]BS56'!D27/1000000</f>
        <v>5429.51221</v>
      </c>
      <c r="R29" s="277">
        <f t="shared" si="6"/>
        <v>0</v>
      </c>
      <c r="S29" s="276"/>
      <c r="T29" s="276"/>
      <c r="U29" s="278"/>
      <c r="V29" s="279">
        <f t="shared" si="1"/>
        <v>103.3740122182686</v>
      </c>
      <c r="W29" s="277"/>
      <c r="X29" s="279">
        <f t="shared" si="1"/>
        <v>103.3740122182686</v>
      </c>
      <c r="Y29" s="277"/>
      <c r="Z29" s="276"/>
      <c r="AA29" s="276"/>
    </row>
    <row r="30" spans="1:27" ht="11.25">
      <c r="A30" s="275" t="s">
        <v>163</v>
      </c>
      <c r="B30" s="276" t="s">
        <v>345</v>
      </c>
      <c r="C30" s="277">
        <f t="shared" si="3"/>
        <v>3421.421</v>
      </c>
      <c r="D30" s="277"/>
      <c r="E30" s="277">
        <f>'[3]BS56'!C28/1000000</f>
        <v>3421.421</v>
      </c>
      <c r="F30" s="277"/>
      <c r="G30" s="280"/>
      <c r="H30" s="277"/>
      <c r="I30" s="277"/>
      <c r="J30" s="277"/>
      <c r="K30" s="277"/>
      <c r="L30" s="277">
        <f t="shared" si="4"/>
        <v>0</v>
      </c>
      <c r="M30" s="277"/>
      <c r="N30" s="277"/>
      <c r="O30" s="277">
        <f t="shared" si="5"/>
        <v>3537.044382</v>
      </c>
      <c r="P30" s="277"/>
      <c r="Q30" s="277">
        <f>'[3]BS56'!D28/1000000</f>
        <v>3537.044382</v>
      </c>
      <c r="R30" s="277">
        <f t="shared" si="6"/>
        <v>0</v>
      </c>
      <c r="S30" s="276"/>
      <c r="T30" s="276"/>
      <c r="U30" s="278"/>
      <c r="V30" s="279">
        <f t="shared" si="1"/>
        <v>103.37939651390462</v>
      </c>
      <c r="W30" s="277"/>
      <c r="X30" s="279">
        <f t="shared" si="1"/>
        <v>103.37939651390462</v>
      </c>
      <c r="Y30" s="277"/>
      <c r="Z30" s="276"/>
      <c r="AA30" s="276"/>
    </row>
    <row r="31" spans="1:27" ht="11.25">
      <c r="A31" s="275" t="s">
        <v>164</v>
      </c>
      <c r="B31" s="276" t="s">
        <v>346</v>
      </c>
      <c r="C31" s="277">
        <f t="shared" si="3"/>
        <v>4940.881</v>
      </c>
      <c r="D31" s="277"/>
      <c r="E31" s="277">
        <f>'[3]BS56'!C29/1000000</f>
        <v>4940.881</v>
      </c>
      <c r="F31" s="277"/>
      <c r="G31" s="280"/>
      <c r="H31" s="277"/>
      <c r="I31" s="277"/>
      <c r="J31" s="277"/>
      <c r="K31" s="277"/>
      <c r="L31" s="277">
        <f t="shared" si="4"/>
        <v>0</v>
      </c>
      <c r="M31" s="277"/>
      <c r="N31" s="277"/>
      <c r="O31" s="277">
        <f t="shared" si="5"/>
        <v>5536.056694</v>
      </c>
      <c r="P31" s="277"/>
      <c r="Q31" s="277">
        <f>'[3]BS56'!D29/1000000</f>
        <v>5536.056694</v>
      </c>
      <c r="R31" s="277">
        <f t="shared" si="6"/>
        <v>0</v>
      </c>
      <c r="S31" s="276"/>
      <c r="T31" s="276"/>
      <c r="U31" s="278"/>
      <c r="V31" s="279">
        <f t="shared" si="1"/>
        <v>112.04594269726388</v>
      </c>
      <c r="W31" s="277"/>
      <c r="X31" s="279">
        <f t="shared" si="1"/>
        <v>112.04594269726388</v>
      </c>
      <c r="Y31" s="277"/>
      <c r="Z31" s="276"/>
      <c r="AA31" s="276"/>
    </row>
    <row r="32" spans="1:27" ht="11.25">
      <c r="A32" s="275" t="s">
        <v>165</v>
      </c>
      <c r="B32" s="276" t="s">
        <v>347</v>
      </c>
      <c r="C32" s="277">
        <f t="shared" si="3"/>
        <v>3659.557</v>
      </c>
      <c r="D32" s="277"/>
      <c r="E32" s="277">
        <f>'[3]BS56'!C30/1000000</f>
        <v>3659.557</v>
      </c>
      <c r="F32" s="277"/>
      <c r="G32" s="280"/>
      <c r="H32" s="277"/>
      <c r="I32" s="277"/>
      <c r="J32" s="277"/>
      <c r="K32" s="277"/>
      <c r="L32" s="277">
        <f t="shared" si="4"/>
        <v>0</v>
      </c>
      <c r="M32" s="277"/>
      <c r="N32" s="277"/>
      <c r="O32" s="277">
        <f t="shared" si="5"/>
        <v>3828.868259</v>
      </c>
      <c r="P32" s="277"/>
      <c r="Q32" s="277">
        <f>'[3]BS56'!D30/1000000</f>
        <v>3828.868259</v>
      </c>
      <c r="R32" s="277">
        <f t="shared" si="6"/>
        <v>0</v>
      </c>
      <c r="S32" s="276"/>
      <c r="T32" s="276"/>
      <c r="U32" s="278"/>
      <c r="V32" s="279">
        <f t="shared" si="1"/>
        <v>104.62655067266337</v>
      </c>
      <c r="W32" s="277"/>
      <c r="X32" s="279">
        <f t="shared" si="1"/>
        <v>104.62655067266337</v>
      </c>
      <c r="Y32" s="277"/>
      <c r="Z32" s="276"/>
      <c r="AA32" s="276"/>
    </row>
    <row r="33" spans="1:27" ht="11.25">
      <c r="A33" s="275" t="s">
        <v>348</v>
      </c>
      <c r="B33" s="276" t="s">
        <v>349</v>
      </c>
      <c r="C33" s="277">
        <f t="shared" si="3"/>
        <v>3554.154</v>
      </c>
      <c r="D33" s="277"/>
      <c r="E33" s="277">
        <f>'[3]BS56'!C31/1000000</f>
        <v>3554.154</v>
      </c>
      <c r="F33" s="277"/>
      <c r="G33" s="280"/>
      <c r="H33" s="277"/>
      <c r="I33" s="277"/>
      <c r="J33" s="277"/>
      <c r="K33" s="277"/>
      <c r="L33" s="277">
        <f t="shared" si="4"/>
        <v>0</v>
      </c>
      <c r="M33" s="277"/>
      <c r="N33" s="277"/>
      <c r="O33" s="277">
        <f t="shared" si="5"/>
        <v>3902.817669</v>
      </c>
      <c r="P33" s="277"/>
      <c r="Q33" s="277">
        <f>'[3]BS56'!D31/1000000</f>
        <v>3902.817669</v>
      </c>
      <c r="R33" s="277">
        <f t="shared" si="6"/>
        <v>0</v>
      </c>
      <c r="S33" s="276"/>
      <c r="T33" s="276"/>
      <c r="U33" s="278"/>
      <c r="V33" s="279">
        <f t="shared" si="1"/>
        <v>109.81003268288319</v>
      </c>
      <c r="W33" s="277"/>
      <c r="X33" s="279">
        <f t="shared" si="1"/>
        <v>109.81003268288319</v>
      </c>
      <c r="Y33" s="277"/>
      <c r="Z33" s="276"/>
      <c r="AA33" s="276"/>
    </row>
    <row r="34" spans="1:27" ht="11.25">
      <c r="A34" s="275" t="s">
        <v>350</v>
      </c>
      <c r="B34" s="276" t="s">
        <v>351</v>
      </c>
      <c r="C34" s="277">
        <f t="shared" si="3"/>
        <v>4429.298</v>
      </c>
      <c r="D34" s="277"/>
      <c r="E34" s="277">
        <f>'[3]BS56'!C32/1000000</f>
        <v>4429.298</v>
      </c>
      <c r="F34" s="277"/>
      <c r="G34" s="280"/>
      <c r="H34" s="277"/>
      <c r="I34" s="277"/>
      <c r="J34" s="277"/>
      <c r="K34" s="277"/>
      <c r="L34" s="277">
        <f t="shared" si="4"/>
        <v>0</v>
      </c>
      <c r="M34" s="277"/>
      <c r="N34" s="277"/>
      <c r="O34" s="277">
        <f t="shared" si="5"/>
        <v>4823.64653</v>
      </c>
      <c r="P34" s="277"/>
      <c r="Q34" s="277">
        <f>'[3]BS56'!D32/1000000</f>
        <v>4823.64653</v>
      </c>
      <c r="R34" s="277">
        <f t="shared" si="6"/>
        <v>0</v>
      </c>
      <c r="S34" s="276"/>
      <c r="T34" s="276"/>
      <c r="U34" s="278"/>
      <c r="V34" s="279">
        <f t="shared" si="1"/>
        <v>108.90318352930872</v>
      </c>
      <c r="W34" s="277"/>
      <c r="X34" s="279">
        <f t="shared" si="1"/>
        <v>108.90318352930872</v>
      </c>
      <c r="Y34" s="277"/>
      <c r="Z34" s="276"/>
      <c r="AA34" s="276"/>
    </row>
    <row r="35" spans="1:27" ht="11.25">
      <c r="A35" s="275" t="s">
        <v>352</v>
      </c>
      <c r="B35" s="276" t="s">
        <v>353</v>
      </c>
      <c r="C35" s="277">
        <f t="shared" si="3"/>
        <v>4214.386</v>
      </c>
      <c r="D35" s="277"/>
      <c r="E35" s="277">
        <f>'[3]BS56'!C33/1000000</f>
        <v>4214.386</v>
      </c>
      <c r="F35" s="277"/>
      <c r="G35" s="280"/>
      <c r="H35" s="277"/>
      <c r="I35" s="277"/>
      <c r="J35" s="277"/>
      <c r="K35" s="277"/>
      <c r="L35" s="277">
        <f t="shared" si="4"/>
        <v>0</v>
      </c>
      <c r="M35" s="277"/>
      <c r="N35" s="277"/>
      <c r="O35" s="277">
        <f t="shared" si="5"/>
        <v>4422.99358</v>
      </c>
      <c r="P35" s="277"/>
      <c r="Q35" s="277">
        <f>'[3]BS56'!D33/1000000</f>
        <v>4422.99358</v>
      </c>
      <c r="R35" s="277">
        <f t="shared" si="6"/>
        <v>0</v>
      </c>
      <c r="S35" s="276"/>
      <c r="T35" s="276"/>
      <c r="U35" s="278"/>
      <c r="V35" s="279">
        <f t="shared" si="1"/>
        <v>104.94989258221719</v>
      </c>
      <c r="W35" s="277"/>
      <c r="X35" s="279">
        <f t="shared" si="1"/>
        <v>104.94989258221719</v>
      </c>
      <c r="Y35" s="277"/>
      <c r="Z35" s="276"/>
      <c r="AA35" s="276"/>
    </row>
    <row r="36" spans="1:27" ht="11.25">
      <c r="A36" s="275" t="s">
        <v>354</v>
      </c>
      <c r="B36" s="276" t="s">
        <v>355</v>
      </c>
      <c r="C36" s="277">
        <f t="shared" si="3"/>
        <v>4063.59</v>
      </c>
      <c r="D36" s="277"/>
      <c r="E36" s="277">
        <f>'[3]BS56'!C34/1000000</f>
        <v>4063.59</v>
      </c>
      <c r="F36" s="277"/>
      <c r="G36" s="280"/>
      <c r="H36" s="277"/>
      <c r="I36" s="277"/>
      <c r="J36" s="277"/>
      <c r="K36" s="277"/>
      <c r="L36" s="277">
        <f t="shared" si="4"/>
        <v>0</v>
      </c>
      <c r="M36" s="277"/>
      <c r="N36" s="277"/>
      <c r="O36" s="277">
        <f t="shared" si="5"/>
        <v>4219.073824</v>
      </c>
      <c r="P36" s="277"/>
      <c r="Q36" s="277">
        <f>'[3]BS56'!D34/1000000</f>
        <v>4219.073824</v>
      </c>
      <c r="R36" s="277">
        <f t="shared" si="6"/>
        <v>0</v>
      </c>
      <c r="S36" s="276"/>
      <c r="T36" s="276"/>
      <c r="U36" s="278"/>
      <c r="V36" s="279">
        <f t="shared" si="1"/>
        <v>103.82626751222442</v>
      </c>
      <c r="W36" s="277"/>
      <c r="X36" s="279">
        <f t="shared" si="1"/>
        <v>103.82626751222442</v>
      </c>
      <c r="Y36" s="277"/>
      <c r="Z36" s="276"/>
      <c r="AA36" s="276"/>
    </row>
    <row r="37" spans="1:27" ht="11.25">
      <c r="A37" s="275" t="s">
        <v>356</v>
      </c>
      <c r="B37" s="276" t="s">
        <v>357</v>
      </c>
      <c r="C37" s="277">
        <f t="shared" si="3"/>
        <v>3920.867</v>
      </c>
      <c r="D37" s="277"/>
      <c r="E37" s="277">
        <f>'[3]BS56'!C35/1000000</f>
        <v>3920.867</v>
      </c>
      <c r="F37" s="277"/>
      <c r="G37" s="280"/>
      <c r="H37" s="277"/>
      <c r="I37" s="277"/>
      <c r="J37" s="277"/>
      <c r="K37" s="277"/>
      <c r="L37" s="277">
        <f t="shared" si="4"/>
        <v>0</v>
      </c>
      <c r="M37" s="277"/>
      <c r="N37" s="277"/>
      <c r="O37" s="277">
        <f t="shared" si="5"/>
        <v>4180.096519</v>
      </c>
      <c r="P37" s="277"/>
      <c r="Q37" s="277">
        <f>'[3]BS56'!D35/1000000</f>
        <v>4180.096519</v>
      </c>
      <c r="R37" s="277">
        <f t="shared" si="6"/>
        <v>0</v>
      </c>
      <c r="S37" s="276"/>
      <c r="T37" s="276"/>
      <c r="U37" s="278"/>
      <c r="V37" s="279">
        <f t="shared" si="1"/>
        <v>106.61153563739856</v>
      </c>
      <c r="W37" s="277"/>
      <c r="X37" s="279">
        <f t="shared" si="1"/>
        <v>106.61153563739856</v>
      </c>
      <c r="Y37" s="277"/>
      <c r="Z37" s="276"/>
      <c r="AA37" s="276"/>
    </row>
    <row r="38" spans="1:27" ht="11.25">
      <c r="A38" s="275" t="s">
        <v>358</v>
      </c>
      <c r="B38" s="276" t="s">
        <v>359</v>
      </c>
      <c r="C38" s="277">
        <f t="shared" si="3"/>
        <v>0</v>
      </c>
      <c r="D38" s="277"/>
      <c r="E38" s="277">
        <f>'[3]BS56'!C36/1000000</f>
        <v>0</v>
      </c>
      <c r="F38" s="277"/>
      <c r="G38" s="280"/>
      <c r="H38" s="277"/>
      <c r="I38" s="277"/>
      <c r="J38" s="277"/>
      <c r="K38" s="277"/>
      <c r="L38" s="277">
        <f t="shared" si="4"/>
        <v>0</v>
      </c>
      <c r="M38" s="277"/>
      <c r="N38" s="277"/>
      <c r="O38" s="277">
        <f t="shared" si="5"/>
        <v>1207.033809</v>
      </c>
      <c r="P38" s="277"/>
      <c r="Q38" s="277">
        <f>'[3]BS56'!D36/1000000</f>
        <v>1207.033809</v>
      </c>
      <c r="R38" s="277">
        <f t="shared" si="6"/>
        <v>0</v>
      </c>
      <c r="S38" s="276"/>
      <c r="T38" s="276"/>
      <c r="U38" s="278"/>
      <c r="V38" s="279"/>
      <c r="W38" s="277"/>
      <c r="X38" s="279"/>
      <c r="Y38" s="277"/>
      <c r="Z38" s="276"/>
      <c r="AA38" s="276"/>
    </row>
    <row r="39" spans="1:27" ht="11.25">
      <c r="A39" s="275" t="s">
        <v>360</v>
      </c>
      <c r="B39" s="276" t="s">
        <v>361</v>
      </c>
      <c r="C39" s="277">
        <f t="shared" si="3"/>
        <v>4660.398</v>
      </c>
      <c r="D39" s="277"/>
      <c r="E39" s="277">
        <f>'[3]BS56'!C37/1000000</f>
        <v>4660.398</v>
      </c>
      <c r="F39" s="277"/>
      <c r="G39" s="280"/>
      <c r="H39" s="277"/>
      <c r="I39" s="277"/>
      <c r="J39" s="277"/>
      <c r="K39" s="277"/>
      <c r="L39" s="277">
        <f t="shared" si="4"/>
        <v>0</v>
      </c>
      <c r="M39" s="277"/>
      <c r="N39" s="277"/>
      <c r="O39" s="277">
        <f t="shared" si="5"/>
        <v>4912.511573</v>
      </c>
      <c r="P39" s="277"/>
      <c r="Q39" s="277">
        <f>'[3]BS56'!D37/1000000</f>
        <v>4912.511573</v>
      </c>
      <c r="R39" s="277">
        <f t="shared" si="6"/>
        <v>0</v>
      </c>
      <c r="S39" s="276"/>
      <c r="T39" s="276"/>
      <c r="U39" s="278"/>
      <c r="V39" s="279">
        <f t="shared" si="1"/>
        <v>105.4097004805169</v>
      </c>
      <c r="W39" s="277"/>
      <c r="X39" s="279">
        <f t="shared" si="1"/>
        <v>105.4097004805169</v>
      </c>
      <c r="Y39" s="277"/>
      <c r="Z39" s="276"/>
      <c r="AA39" s="276"/>
    </row>
    <row r="40" spans="1:27" ht="11.25">
      <c r="A40" s="275" t="s">
        <v>362</v>
      </c>
      <c r="B40" s="276" t="s">
        <v>180</v>
      </c>
      <c r="C40" s="277">
        <f t="shared" si="3"/>
        <v>2695.374</v>
      </c>
      <c r="D40" s="277"/>
      <c r="E40" s="277">
        <f>'[3]BS56'!C38/1000000</f>
        <v>2695.374</v>
      </c>
      <c r="F40" s="277"/>
      <c r="G40" s="280"/>
      <c r="H40" s="277"/>
      <c r="I40" s="277"/>
      <c r="J40" s="277"/>
      <c r="K40" s="277"/>
      <c r="L40" s="277">
        <f t="shared" si="4"/>
        <v>0</v>
      </c>
      <c r="M40" s="277"/>
      <c r="N40" s="277"/>
      <c r="O40" s="277">
        <f t="shared" si="5"/>
        <v>2780.423425</v>
      </c>
      <c r="P40" s="277"/>
      <c r="Q40" s="277">
        <f>'[3]BS56'!D38/1000000</f>
        <v>2780.423425</v>
      </c>
      <c r="R40" s="277">
        <f t="shared" si="6"/>
        <v>0</v>
      </c>
      <c r="S40" s="276"/>
      <c r="T40" s="276"/>
      <c r="U40" s="278"/>
      <c r="V40" s="279">
        <f aca="true" t="shared" si="7" ref="V40:V96">O40/C40*100</f>
        <v>103.15538492988358</v>
      </c>
      <c r="W40" s="277"/>
      <c r="X40" s="279">
        <f aca="true" t="shared" si="8" ref="X40:X74">Q40/E40*100</f>
        <v>103.15538492988358</v>
      </c>
      <c r="Y40" s="277"/>
      <c r="Z40" s="276"/>
      <c r="AA40" s="276"/>
    </row>
    <row r="41" spans="1:27" ht="11.25">
      <c r="A41" s="275" t="s">
        <v>363</v>
      </c>
      <c r="B41" s="276" t="s">
        <v>191</v>
      </c>
      <c r="C41" s="277">
        <f t="shared" si="3"/>
        <v>1994.803</v>
      </c>
      <c r="D41" s="277"/>
      <c r="E41" s="277">
        <f>'[3]BS56'!C39/1000000</f>
        <v>1994.803</v>
      </c>
      <c r="F41" s="277"/>
      <c r="G41" s="280"/>
      <c r="H41" s="277"/>
      <c r="I41" s="277"/>
      <c r="J41" s="277"/>
      <c r="K41" s="277"/>
      <c r="L41" s="277">
        <f t="shared" si="4"/>
        <v>0</v>
      </c>
      <c r="M41" s="277"/>
      <c r="N41" s="277"/>
      <c r="O41" s="277">
        <f t="shared" si="5"/>
        <v>2055.076297</v>
      </c>
      <c r="P41" s="277"/>
      <c r="Q41" s="277">
        <f>'[3]BS56'!D39/1000000</f>
        <v>2055.076297</v>
      </c>
      <c r="R41" s="277">
        <f t="shared" si="6"/>
        <v>0</v>
      </c>
      <c r="S41" s="276"/>
      <c r="T41" s="276"/>
      <c r="U41" s="278"/>
      <c r="V41" s="279">
        <f t="shared" si="7"/>
        <v>103.02151626000162</v>
      </c>
      <c r="W41" s="277"/>
      <c r="X41" s="279">
        <f t="shared" si="8"/>
        <v>103.02151626000162</v>
      </c>
      <c r="Y41" s="277"/>
      <c r="Z41" s="276"/>
      <c r="AA41" s="276"/>
    </row>
    <row r="42" spans="1:27" ht="11.25">
      <c r="A42" s="275" t="s">
        <v>364</v>
      </c>
      <c r="B42" s="276" t="s">
        <v>184</v>
      </c>
      <c r="C42" s="277">
        <f t="shared" si="3"/>
        <v>3645.025</v>
      </c>
      <c r="D42" s="277"/>
      <c r="E42" s="277">
        <f>'[3]BS56'!C40/1000000</f>
        <v>3645.025</v>
      </c>
      <c r="F42" s="277"/>
      <c r="G42" s="280"/>
      <c r="H42" s="277"/>
      <c r="I42" s="277"/>
      <c r="J42" s="277"/>
      <c r="K42" s="277"/>
      <c r="L42" s="277">
        <f t="shared" si="4"/>
        <v>0</v>
      </c>
      <c r="M42" s="277"/>
      <c r="N42" s="277"/>
      <c r="O42" s="277">
        <f t="shared" si="5"/>
        <v>3786.858117</v>
      </c>
      <c r="P42" s="277"/>
      <c r="Q42" s="277">
        <f>'[3]BS56'!D40/1000000</f>
        <v>3786.858117</v>
      </c>
      <c r="R42" s="277">
        <f t="shared" si="6"/>
        <v>0</v>
      </c>
      <c r="S42" s="276"/>
      <c r="T42" s="276"/>
      <c r="U42" s="278"/>
      <c r="V42" s="279">
        <f t="shared" si="7"/>
        <v>103.89114250245197</v>
      </c>
      <c r="W42" s="277"/>
      <c r="X42" s="279">
        <f t="shared" si="8"/>
        <v>103.89114250245197</v>
      </c>
      <c r="Y42" s="277"/>
      <c r="Z42" s="276"/>
      <c r="AA42" s="276"/>
    </row>
    <row r="43" spans="1:27" ht="11.25">
      <c r="A43" s="275" t="s">
        <v>365</v>
      </c>
      <c r="B43" s="276" t="s">
        <v>176</v>
      </c>
      <c r="C43" s="277">
        <f t="shared" si="3"/>
        <v>10444.053</v>
      </c>
      <c r="D43" s="277"/>
      <c r="E43" s="277">
        <f>'[3]BS56'!C41/1000000</f>
        <v>10444.053</v>
      </c>
      <c r="F43" s="277"/>
      <c r="G43" s="280"/>
      <c r="H43" s="277"/>
      <c r="I43" s="277"/>
      <c r="J43" s="277"/>
      <c r="K43" s="277"/>
      <c r="L43" s="277">
        <f t="shared" si="4"/>
        <v>0</v>
      </c>
      <c r="M43" s="277"/>
      <c r="N43" s="277"/>
      <c r="O43" s="277">
        <f t="shared" si="5"/>
        <v>11035.964556</v>
      </c>
      <c r="P43" s="277"/>
      <c r="Q43" s="277">
        <f>'[3]BS56'!D41/1000000</f>
        <v>11035.964556</v>
      </c>
      <c r="R43" s="277">
        <f t="shared" si="6"/>
        <v>0</v>
      </c>
      <c r="S43" s="276"/>
      <c r="T43" s="276"/>
      <c r="U43" s="278"/>
      <c r="V43" s="279">
        <f t="shared" si="7"/>
        <v>105.66745071094527</v>
      </c>
      <c r="W43" s="277"/>
      <c r="X43" s="279">
        <f t="shared" si="8"/>
        <v>105.66745071094527</v>
      </c>
      <c r="Y43" s="277"/>
      <c r="Z43" s="276"/>
      <c r="AA43" s="276"/>
    </row>
    <row r="44" spans="1:27" ht="11.25">
      <c r="A44" s="275" t="s">
        <v>366</v>
      </c>
      <c r="B44" s="276" t="s">
        <v>367</v>
      </c>
      <c r="C44" s="277">
        <f t="shared" si="3"/>
        <v>11114.786</v>
      </c>
      <c r="D44" s="277"/>
      <c r="E44" s="277">
        <f>'[3]BS56'!C42/1000000</f>
        <v>11114.786</v>
      </c>
      <c r="F44" s="277"/>
      <c r="G44" s="280"/>
      <c r="H44" s="277"/>
      <c r="I44" s="277"/>
      <c r="J44" s="277"/>
      <c r="K44" s="277"/>
      <c r="L44" s="277">
        <f t="shared" si="4"/>
        <v>0</v>
      </c>
      <c r="M44" s="277"/>
      <c r="N44" s="277"/>
      <c r="O44" s="277">
        <f t="shared" si="5"/>
        <v>11544.035023</v>
      </c>
      <c r="P44" s="277"/>
      <c r="Q44" s="277">
        <f>'[3]BS56'!D42/1000000</f>
        <v>11544.035023</v>
      </c>
      <c r="R44" s="277">
        <f t="shared" si="6"/>
        <v>0</v>
      </c>
      <c r="S44" s="276"/>
      <c r="T44" s="276"/>
      <c r="U44" s="278"/>
      <c r="V44" s="279">
        <f t="shared" si="7"/>
        <v>103.86196390105937</v>
      </c>
      <c r="W44" s="277"/>
      <c r="X44" s="279">
        <f t="shared" si="8"/>
        <v>103.86196390105937</v>
      </c>
      <c r="Y44" s="277"/>
      <c r="Z44" s="276"/>
      <c r="AA44" s="276"/>
    </row>
    <row r="45" spans="1:27" ht="11.25">
      <c r="A45" s="275" t="s">
        <v>368</v>
      </c>
      <c r="B45" s="276" t="s">
        <v>185</v>
      </c>
      <c r="C45" s="277">
        <f t="shared" si="3"/>
        <v>6216.059</v>
      </c>
      <c r="D45" s="277"/>
      <c r="E45" s="277">
        <f>'[3]BS56'!C43/1000000</f>
        <v>6216.059</v>
      </c>
      <c r="F45" s="277"/>
      <c r="G45" s="280"/>
      <c r="H45" s="277"/>
      <c r="I45" s="277"/>
      <c r="J45" s="277"/>
      <c r="K45" s="277"/>
      <c r="L45" s="277">
        <f t="shared" si="4"/>
        <v>0</v>
      </c>
      <c r="M45" s="277"/>
      <c r="N45" s="277"/>
      <c r="O45" s="277">
        <f t="shared" si="5"/>
        <v>6640.960176</v>
      </c>
      <c r="P45" s="277"/>
      <c r="Q45" s="277">
        <f>'[3]BS56'!D43/1000000</f>
        <v>6640.960176</v>
      </c>
      <c r="R45" s="277">
        <f t="shared" si="6"/>
        <v>0</v>
      </c>
      <c r="S45" s="276"/>
      <c r="T45" s="276"/>
      <c r="U45" s="278"/>
      <c r="V45" s="279">
        <f t="shared" si="7"/>
        <v>106.83553962406083</v>
      </c>
      <c r="W45" s="277"/>
      <c r="X45" s="279">
        <f t="shared" si="8"/>
        <v>106.83553962406083</v>
      </c>
      <c r="Y45" s="277"/>
      <c r="Z45" s="276"/>
      <c r="AA45" s="276"/>
    </row>
    <row r="46" spans="1:27" ht="11.25">
      <c r="A46" s="275" t="s">
        <v>369</v>
      </c>
      <c r="B46" s="276" t="s">
        <v>193</v>
      </c>
      <c r="C46" s="277">
        <f t="shared" si="3"/>
        <v>5676.431</v>
      </c>
      <c r="D46" s="277"/>
      <c r="E46" s="277">
        <f>'[3]BS56'!C44/1000000</f>
        <v>5676.431</v>
      </c>
      <c r="F46" s="277"/>
      <c r="G46" s="280"/>
      <c r="H46" s="277"/>
      <c r="I46" s="277"/>
      <c r="J46" s="277"/>
      <c r="K46" s="277"/>
      <c r="L46" s="277">
        <f t="shared" si="4"/>
        <v>0</v>
      </c>
      <c r="M46" s="277"/>
      <c r="N46" s="277"/>
      <c r="O46" s="277">
        <f t="shared" si="5"/>
        <v>5781.209572</v>
      </c>
      <c r="P46" s="277"/>
      <c r="Q46" s="277">
        <f>'[3]BS56'!D44/1000000</f>
        <v>5781.209572</v>
      </c>
      <c r="R46" s="277">
        <f t="shared" si="6"/>
        <v>0</v>
      </c>
      <c r="S46" s="276"/>
      <c r="T46" s="276"/>
      <c r="U46" s="278"/>
      <c r="V46" s="279">
        <f t="shared" si="7"/>
        <v>101.8458530016484</v>
      </c>
      <c r="W46" s="277"/>
      <c r="X46" s="279">
        <f t="shared" si="8"/>
        <v>101.8458530016484</v>
      </c>
      <c r="Y46" s="277"/>
      <c r="Z46" s="276"/>
      <c r="AA46" s="276"/>
    </row>
    <row r="47" spans="1:27" ht="11.25">
      <c r="A47" s="275" t="s">
        <v>370</v>
      </c>
      <c r="B47" s="276" t="s">
        <v>192</v>
      </c>
      <c r="C47" s="277">
        <f t="shared" si="3"/>
        <v>6213.444</v>
      </c>
      <c r="D47" s="277"/>
      <c r="E47" s="277">
        <f>'[3]BS56'!C45/1000000</f>
        <v>6213.444</v>
      </c>
      <c r="F47" s="277"/>
      <c r="G47" s="280"/>
      <c r="H47" s="277"/>
      <c r="I47" s="277"/>
      <c r="J47" s="277"/>
      <c r="K47" s="277"/>
      <c r="L47" s="277">
        <f t="shared" si="4"/>
        <v>0</v>
      </c>
      <c r="M47" s="277"/>
      <c r="N47" s="277"/>
      <c r="O47" s="277">
        <f t="shared" si="5"/>
        <v>6511.824612</v>
      </c>
      <c r="P47" s="277"/>
      <c r="Q47" s="277">
        <f>'[3]BS56'!D45/1000000</f>
        <v>6511.824612</v>
      </c>
      <c r="R47" s="277">
        <f t="shared" si="6"/>
        <v>0</v>
      </c>
      <c r="S47" s="276"/>
      <c r="T47" s="276"/>
      <c r="U47" s="278"/>
      <c r="V47" s="279">
        <f t="shared" si="7"/>
        <v>104.80217753632286</v>
      </c>
      <c r="W47" s="277"/>
      <c r="X47" s="279">
        <f t="shared" si="8"/>
        <v>104.80217753632286</v>
      </c>
      <c r="Y47" s="277"/>
      <c r="Z47" s="276"/>
      <c r="AA47" s="276"/>
    </row>
    <row r="48" spans="1:27" ht="11.25">
      <c r="A48" s="275" t="s">
        <v>371</v>
      </c>
      <c r="B48" s="276" t="s">
        <v>182</v>
      </c>
      <c r="C48" s="277">
        <f t="shared" si="3"/>
        <v>5842.503</v>
      </c>
      <c r="D48" s="277"/>
      <c r="E48" s="277">
        <f>'[3]BS56'!C46/1000000</f>
        <v>5842.503</v>
      </c>
      <c r="F48" s="277"/>
      <c r="G48" s="280"/>
      <c r="H48" s="277"/>
      <c r="I48" s="277"/>
      <c r="J48" s="277"/>
      <c r="K48" s="277"/>
      <c r="L48" s="277">
        <f t="shared" si="4"/>
        <v>0</v>
      </c>
      <c r="M48" s="277"/>
      <c r="N48" s="277"/>
      <c r="O48" s="277">
        <f t="shared" si="5"/>
        <v>6301.405961</v>
      </c>
      <c r="P48" s="277"/>
      <c r="Q48" s="277">
        <f>'[3]BS56'!D46/1000000</f>
        <v>6301.405961</v>
      </c>
      <c r="R48" s="277">
        <f t="shared" si="6"/>
        <v>0</v>
      </c>
      <c r="S48" s="276"/>
      <c r="T48" s="276"/>
      <c r="U48" s="278"/>
      <c r="V48" s="279">
        <f t="shared" si="7"/>
        <v>107.85456098182577</v>
      </c>
      <c r="W48" s="277"/>
      <c r="X48" s="279">
        <f t="shared" si="8"/>
        <v>107.85456098182577</v>
      </c>
      <c r="Y48" s="277"/>
      <c r="Z48" s="276"/>
      <c r="AA48" s="276"/>
    </row>
    <row r="49" spans="1:27" ht="11.25">
      <c r="A49" s="275" t="s">
        <v>372</v>
      </c>
      <c r="B49" s="276" t="s">
        <v>189</v>
      </c>
      <c r="C49" s="277">
        <f t="shared" si="3"/>
        <v>8144.666</v>
      </c>
      <c r="D49" s="277"/>
      <c r="E49" s="277">
        <f>'[3]BS56'!C47/1000000</f>
        <v>8144.666</v>
      </c>
      <c r="F49" s="277"/>
      <c r="G49" s="280"/>
      <c r="H49" s="277"/>
      <c r="I49" s="277"/>
      <c r="J49" s="277"/>
      <c r="K49" s="277"/>
      <c r="L49" s="277">
        <f t="shared" si="4"/>
        <v>0</v>
      </c>
      <c r="M49" s="277"/>
      <c r="N49" s="277"/>
      <c r="O49" s="277">
        <f t="shared" si="5"/>
        <v>8795.787382</v>
      </c>
      <c r="P49" s="277"/>
      <c r="Q49" s="277">
        <f>'[3]BS56'!D47/1000000</f>
        <v>8795.787382</v>
      </c>
      <c r="R49" s="277">
        <f t="shared" si="6"/>
        <v>0</v>
      </c>
      <c r="S49" s="276"/>
      <c r="T49" s="276"/>
      <c r="U49" s="278"/>
      <c r="V49" s="279">
        <f t="shared" si="7"/>
        <v>107.99445160796036</v>
      </c>
      <c r="W49" s="277"/>
      <c r="X49" s="279">
        <f t="shared" si="8"/>
        <v>107.99445160796036</v>
      </c>
      <c r="Y49" s="277"/>
      <c r="Z49" s="276"/>
      <c r="AA49" s="276"/>
    </row>
    <row r="50" spans="1:27" ht="11.25">
      <c r="A50" s="275" t="s">
        <v>373</v>
      </c>
      <c r="B50" s="276" t="s">
        <v>183</v>
      </c>
      <c r="C50" s="277">
        <f t="shared" si="3"/>
        <v>7194.829</v>
      </c>
      <c r="D50" s="277"/>
      <c r="E50" s="277">
        <f>'[3]BS56'!C48/1000000</f>
        <v>7194.829</v>
      </c>
      <c r="F50" s="277"/>
      <c r="G50" s="280"/>
      <c r="H50" s="277"/>
      <c r="I50" s="277"/>
      <c r="J50" s="277"/>
      <c r="K50" s="277"/>
      <c r="L50" s="277">
        <f t="shared" si="4"/>
        <v>0</v>
      </c>
      <c r="M50" s="277"/>
      <c r="N50" s="277"/>
      <c r="O50" s="277">
        <f t="shared" si="5"/>
        <v>7543.773066</v>
      </c>
      <c r="P50" s="277"/>
      <c r="Q50" s="277">
        <f>'[3]BS56'!D48/1000000</f>
        <v>7543.773066</v>
      </c>
      <c r="R50" s="277">
        <f t="shared" si="6"/>
        <v>0</v>
      </c>
      <c r="S50" s="276"/>
      <c r="T50" s="276"/>
      <c r="U50" s="278"/>
      <c r="V50" s="279">
        <f t="shared" si="7"/>
        <v>104.84992855285373</v>
      </c>
      <c r="W50" s="277"/>
      <c r="X50" s="279">
        <f t="shared" si="8"/>
        <v>104.84992855285373</v>
      </c>
      <c r="Y50" s="277"/>
      <c r="Z50" s="276"/>
      <c r="AA50" s="276"/>
    </row>
    <row r="51" spans="1:27" ht="11.25">
      <c r="A51" s="275" t="s">
        <v>374</v>
      </c>
      <c r="B51" s="276" t="s">
        <v>190</v>
      </c>
      <c r="C51" s="277">
        <f t="shared" si="3"/>
        <v>6773.915</v>
      </c>
      <c r="D51" s="277"/>
      <c r="E51" s="277">
        <f>'[3]BS56'!C49/1000000</f>
        <v>6773.915</v>
      </c>
      <c r="F51" s="277"/>
      <c r="G51" s="280"/>
      <c r="H51" s="277"/>
      <c r="I51" s="277"/>
      <c r="J51" s="277"/>
      <c r="K51" s="277"/>
      <c r="L51" s="277">
        <f t="shared" si="4"/>
        <v>0</v>
      </c>
      <c r="M51" s="277"/>
      <c r="N51" s="277"/>
      <c r="O51" s="277">
        <f t="shared" si="5"/>
        <v>7385.715111</v>
      </c>
      <c r="P51" s="277"/>
      <c r="Q51" s="277">
        <f>'[3]BS56'!D49/1000000</f>
        <v>7385.715111</v>
      </c>
      <c r="R51" s="277">
        <f t="shared" si="6"/>
        <v>0</v>
      </c>
      <c r="S51" s="276"/>
      <c r="T51" s="276"/>
      <c r="U51" s="278"/>
      <c r="V51" s="279">
        <f t="shared" si="7"/>
        <v>109.03170634706814</v>
      </c>
      <c r="W51" s="277"/>
      <c r="X51" s="279">
        <f t="shared" si="8"/>
        <v>109.03170634706814</v>
      </c>
      <c r="Y51" s="277"/>
      <c r="Z51" s="276"/>
      <c r="AA51" s="276"/>
    </row>
    <row r="52" spans="1:27" ht="11.25">
      <c r="A52" s="275" t="s">
        <v>375</v>
      </c>
      <c r="B52" s="276" t="s">
        <v>195</v>
      </c>
      <c r="C52" s="277">
        <f t="shared" si="3"/>
        <v>7508.275</v>
      </c>
      <c r="D52" s="277"/>
      <c r="E52" s="277">
        <f>'[3]BS56'!C50/1000000</f>
        <v>7508.275</v>
      </c>
      <c r="F52" s="277"/>
      <c r="G52" s="280"/>
      <c r="H52" s="277"/>
      <c r="I52" s="277"/>
      <c r="J52" s="277"/>
      <c r="K52" s="277"/>
      <c r="L52" s="277">
        <f t="shared" si="4"/>
        <v>0</v>
      </c>
      <c r="M52" s="277"/>
      <c r="N52" s="277"/>
      <c r="O52" s="277">
        <f t="shared" si="5"/>
        <v>7553.030033</v>
      </c>
      <c r="P52" s="277"/>
      <c r="Q52" s="277">
        <f>'[3]BS56'!D50/1000000</f>
        <v>7553.030033</v>
      </c>
      <c r="R52" s="277">
        <f t="shared" si="6"/>
        <v>0</v>
      </c>
      <c r="S52" s="276"/>
      <c r="T52" s="276"/>
      <c r="U52" s="278"/>
      <c r="V52" s="279">
        <f t="shared" si="7"/>
        <v>100.59607610270002</v>
      </c>
      <c r="W52" s="277"/>
      <c r="X52" s="279">
        <f t="shared" si="8"/>
        <v>100.59607610270002</v>
      </c>
      <c r="Y52" s="277"/>
      <c r="Z52" s="276"/>
      <c r="AA52" s="276"/>
    </row>
    <row r="53" spans="1:27" ht="11.25">
      <c r="A53" s="275" t="s">
        <v>376</v>
      </c>
      <c r="B53" s="276" t="s">
        <v>181</v>
      </c>
      <c r="C53" s="277">
        <f t="shared" si="3"/>
        <v>6355.855</v>
      </c>
      <c r="D53" s="277"/>
      <c r="E53" s="277">
        <f>'[3]BS56'!C51/1000000</f>
        <v>6355.855</v>
      </c>
      <c r="F53" s="277"/>
      <c r="G53" s="280"/>
      <c r="H53" s="277"/>
      <c r="I53" s="277"/>
      <c r="J53" s="277"/>
      <c r="K53" s="277"/>
      <c r="L53" s="277">
        <f t="shared" si="4"/>
        <v>0</v>
      </c>
      <c r="M53" s="277"/>
      <c r="N53" s="277"/>
      <c r="O53" s="277">
        <f t="shared" si="5"/>
        <v>6582.675099</v>
      </c>
      <c r="P53" s="277"/>
      <c r="Q53" s="277">
        <f>'[3]BS56'!D51/1000000</f>
        <v>6582.675099</v>
      </c>
      <c r="R53" s="277">
        <f t="shared" si="6"/>
        <v>0</v>
      </c>
      <c r="S53" s="276"/>
      <c r="T53" s="276"/>
      <c r="U53" s="278"/>
      <c r="V53" s="279">
        <f t="shared" si="7"/>
        <v>103.56867957182787</v>
      </c>
      <c r="W53" s="277"/>
      <c r="X53" s="279">
        <f t="shared" si="8"/>
        <v>103.56867957182787</v>
      </c>
      <c r="Y53" s="277"/>
      <c r="Z53" s="276"/>
      <c r="AA53" s="276"/>
    </row>
    <row r="54" spans="1:27" ht="11.25">
      <c r="A54" s="275" t="s">
        <v>377</v>
      </c>
      <c r="B54" s="276" t="s">
        <v>187</v>
      </c>
      <c r="C54" s="277">
        <f t="shared" si="3"/>
        <v>5322.294</v>
      </c>
      <c r="D54" s="277"/>
      <c r="E54" s="277">
        <f>'[3]BS56'!C52/1000000</f>
        <v>5322.294</v>
      </c>
      <c r="F54" s="277"/>
      <c r="G54" s="280"/>
      <c r="H54" s="277"/>
      <c r="I54" s="277"/>
      <c r="J54" s="277"/>
      <c r="K54" s="277"/>
      <c r="L54" s="277">
        <f t="shared" si="4"/>
        <v>0</v>
      </c>
      <c r="M54" s="277"/>
      <c r="N54" s="277"/>
      <c r="O54" s="277">
        <f t="shared" si="5"/>
        <v>5710.170939</v>
      </c>
      <c r="P54" s="277"/>
      <c r="Q54" s="277">
        <f>'[3]BS56'!D52/1000000</f>
        <v>5710.170939</v>
      </c>
      <c r="R54" s="277">
        <f t="shared" si="6"/>
        <v>0</v>
      </c>
      <c r="S54" s="276"/>
      <c r="T54" s="276"/>
      <c r="U54" s="278"/>
      <c r="V54" s="279">
        <f t="shared" si="7"/>
        <v>107.28777739448441</v>
      </c>
      <c r="W54" s="277"/>
      <c r="X54" s="279">
        <f t="shared" si="8"/>
        <v>107.28777739448441</v>
      </c>
      <c r="Y54" s="277"/>
      <c r="Z54" s="276"/>
      <c r="AA54" s="276"/>
    </row>
    <row r="55" spans="1:27" ht="11.25">
      <c r="A55" s="275" t="s">
        <v>378</v>
      </c>
      <c r="B55" s="276" t="s">
        <v>194</v>
      </c>
      <c r="C55" s="277">
        <f t="shared" si="3"/>
        <v>4708.511</v>
      </c>
      <c r="D55" s="277"/>
      <c r="E55" s="277">
        <f>'[3]BS56'!C53/1000000</f>
        <v>4708.511</v>
      </c>
      <c r="F55" s="277"/>
      <c r="G55" s="280"/>
      <c r="H55" s="277"/>
      <c r="I55" s="277"/>
      <c r="J55" s="277"/>
      <c r="K55" s="277"/>
      <c r="L55" s="277">
        <f t="shared" si="4"/>
        <v>0</v>
      </c>
      <c r="M55" s="277"/>
      <c r="N55" s="277"/>
      <c r="O55" s="277">
        <f t="shared" si="5"/>
        <v>5009.173655</v>
      </c>
      <c r="P55" s="277"/>
      <c r="Q55" s="277">
        <f>'[3]BS56'!D53/1000000</f>
        <v>5009.173655</v>
      </c>
      <c r="R55" s="277">
        <f t="shared" si="6"/>
        <v>0</v>
      </c>
      <c r="S55" s="276"/>
      <c r="T55" s="276"/>
      <c r="U55" s="278"/>
      <c r="V55" s="279">
        <f t="shared" si="7"/>
        <v>106.38551455014121</v>
      </c>
      <c r="W55" s="277"/>
      <c r="X55" s="279">
        <f t="shared" si="8"/>
        <v>106.38551455014121</v>
      </c>
      <c r="Y55" s="277"/>
      <c r="Z55" s="276"/>
      <c r="AA55" s="276"/>
    </row>
    <row r="56" spans="1:27" ht="11.25">
      <c r="A56" s="275" t="s">
        <v>379</v>
      </c>
      <c r="B56" s="276" t="s">
        <v>186</v>
      </c>
      <c r="C56" s="277">
        <f t="shared" si="3"/>
        <v>3857.176</v>
      </c>
      <c r="D56" s="277"/>
      <c r="E56" s="277">
        <f>'[3]BS56'!C54/1000000</f>
        <v>3857.176</v>
      </c>
      <c r="F56" s="277"/>
      <c r="G56" s="280"/>
      <c r="H56" s="277"/>
      <c r="I56" s="277"/>
      <c r="J56" s="277"/>
      <c r="K56" s="277"/>
      <c r="L56" s="277">
        <f t="shared" si="4"/>
        <v>0</v>
      </c>
      <c r="M56" s="277"/>
      <c r="N56" s="277"/>
      <c r="O56" s="277">
        <f t="shared" si="5"/>
        <v>4635.835604</v>
      </c>
      <c r="P56" s="277"/>
      <c r="Q56" s="277">
        <f>'[3]BS56'!D54/1000000</f>
        <v>4635.835604</v>
      </c>
      <c r="R56" s="277">
        <f t="shared" si="6"/>
        <v>0</v>
      </c>
      <c r="S56" s="276"/>
      <c r="T56" s="276"/>
      <c r="U56" s="278"/>
      <c r="V56" s="279">
        <f t="shared" si="7"/>
        <v>120.18729775358968</v>
      </c>
      <c r="W56" s="277"/>
      <c r="X56" s="279">
        <f t="shared" si="8"/>
        <v>120.18729775358968</v>
      </c>
      <c r="Y56" s="277"/>
      <c r="Z56" s="276"/>
      <c r="AA56" s="276"/>
    </row>
    <row r="57" spans="1:27" ht="11.25">
      <c r="A57" s="275" t="s">
        <v>380</v>
      </c>
      <c r="B57" s="281" t="s">
        <v>178</v>
      </c>
      <c r="C57" s="277">
        <f t="shared" si="3"/>
        <v>4526.255</v>
      </c>
      <c r="D57" s="277"/>
      <c r="E57" s="277">
        <f>'[3]BS56'!C55/1000000</f>
        <v>4526.255</v>
      </c>
      <c r="F57" s="277"/>
      <c r="G57" s="280"/>
      <c r="H57" s="277"/>
      <c r="I57" s="277"/>
      <c r="J57" s="277"/>
      <c r="K57" s="277"/>
      <c r="L57" s="277">
        <f t="shared" si="4"/>
        <v>0</v>
      </c>
      <c r="M57" s="277"/>
      <c r="N57" s="277"/>
      <c r="O57" s="277">
        <f t="shared" si="5"/>
        <v>5244.435679</v>
      </c>
      <c r="P57" s="277"/>
      <c r="Q57" s="277">
        <f>'[3]BS56'!D55/1000000</f>
        <v>5244.435679</v>
      </c>
      <c r="R57" s="277">
        <f t="shared" si="6"/>
        <v>0</v>
      </c>
      <c r="S57" s="276"/>
      <c r="T57" s="276"/>
      <c r="U57" s="278"/>
      <c r="V57" s="279">
        <f t="shared" si="7"/>
        <v>115.86699554046336</v>
      </c>
      <c r="W57" s="277"/>
      <c r="X57" s="279">
        <f t="shared" si="8"/>
        <v>115.86699554046336</v>
      </c>
      <c r="Y57" s="277"/>
      <c r="Z57" s="276"/>
      <c r="AA57" s="276"/>
    </row>
    <row r="58" spans="1:27" ht="11.25">
      <c r="A58" s="275" t="s">
        <v>381</v>
      </c>
      <c r="B58" s="281" t="s">
        <v>382</v>
      </c>
      <c r="C58" s="277">
        <f t="shared" si="3"/>
        <v>2975.413</v>
      </c>
      <c r="D58" s="277"/>
      <c r="E58" s="277">
        <f>'[3]BS56'!C56/1000000</f>
        <v>2975.413</v>
      </c>
      <c r="F58" s="277"/>
      <c r="G58" s="280"/>
      <c r="H58" s="277"/>
      <c r="I58" s="277"/>
      <c r="J58" s="277"/>
      <c r="K58" s="277"/>
      <c r="L58" s="277">
        <f t="shared" si="4"/>
        <v>0</v>
      </c>
      <c r="M58" s="277"/>
      <c r="N58" s="277"/>
      <c r="O58" s="277">
        <f t="shared" si="5"/>
        <v>3013.549876</v>
      </c>
      <c r="P58" s="277"/>
      <c r="Q58" s="277">
        <f>'[3]BS56'!D56/1000000</f>
        <v>3013.549876</v>
      </c>
      <c r="R58" s="277">
        <f t="shared" si="6"/>
        <v>0</v>
      </c>
      <c r="S58" s="276"/>
      <c r="T58" s="276"/>
      <c r="U58" s="278"/>
      <c r="V58" s="279">
        <f t="shared" si="7"/>
        <v>101.28173386350063</v>
      </c>
      <c r="W58" s="277"/>
      <c r="X58" s="279">
        <f t="shared" si="8"/>
        <v>101.28173386350063</v>
      </c>
      <c r="Y58" s="277"/>
      <c r="Z58" s="276"/>
      <c r="AA58" s="276"/>
    </row>
    <row r="59" spans="1:27" ht="11.25">
      <c r="A59" s="275" t="s">
        <v>383</v>
      </c>
      <c r="B59" s="281" t="s">
        <v>179</v>
      </c>
      <c r="C59" s="277">
        <f t="shared" si="3"/>
        <v>5713.608</v>
      </c>
      <c r="D59" s="277"/>
      <c r="E59" s="277">
        <f>'[3]BS56'!C57/1000000</f>
        <v>5713.608</v>
      </c>
      <c r="F59" s="277"/>
      <c r="G59" s="280"/>
      <c r="H59" s="277"/>
      <c r="I59" s="277"/>
      <c r="J59" s="277"/>
      <c r="K59" s="277"/>
      <c r="L59" s="277">
        <f t="shared" si="4"/>
        <v>0</v>
      </c>
      <c r="M59" s="277"/>
      <c r="N59" s="277"/>
      <c r="O59" s="277">
        <f t="shared" si="5"/>
        <v>6042.671139</v>
      </c>
      <c r="P59" s="277"/>
      <c r="Q59" s="277">
        <f>'[3]BS56'!D57/1000000</f>
        <v>6042.671139</v>
      </c>
      <c r="R59" s="277">
        <f t="shared" si="6"/>
        <v>0</v>
      </c>
      <c r="S59" s="276"/>
      <c r="T59" s="276"/>
      <c r="U59" s="278"/>
      <c r="V59" s="279">
        <f t="shared" si="7"/>
        <v>105.75928798405492</v>
      </c>
      <c r="W59" s="277"/>
      <c r="X59" s="279">
        <f t="shared" si="8"/>
        <v>105.75928798405492</v>
      </c>
      <c r="Y59" s="277"/>
      <c r="Z59" s="276"/>
      <c r="AA59" s="276"/>
    </row>
    <row r="60" spans="1:27" ht="11.25">
      <c r="A60" s="275" t="s">
        <v>384</v>
      </c>
      <c r="B60" s="276" t="s">
        <v>188</v>
      </c>
      <c r="C60" s="277">
        <f t="shared" si="3"/>
        <v>4025.462</v>
      </c>
      <c r="D60" s="277"/>
      <c r="E60" s="277">
        <f>'[3]BS56'!C58/1000000</f>
        <v>4025.462</v>
      </c>
      <c r="F60" s="277"/>
      <c r="G60" s="280"/>
      <c r="H60" s="277"/>
      <c r="I60" s="277"/>
      <c r="J60" s="277"/>
      <c r="K60" s="277"/>
      <c r="L60" s="277">
        <f t="shared" si="4"/>
        <v>0</v>
      </c>
      <c r="M60" s="277"/>
      <c r="N60" s="277"/>
      <c r="O60" s="277">
        <f t="shared" si="5"/>
        <v>4427.391354</v>
      </c>
      <c r="P60" s="277"/>
      <c r="Q60" s="277">
        <f>'[3]BS56'!D58/1000000</f>
        <v>4427.391354</v>
      </c>
      <c r="R60" s="277">
        <f t="shared" si="6"/>
        <v>0</v>
      </c>
      <c r="S60" s="276"/>
      <c r="T60" s="276"/>
      <c r="U60" s="278"/>
      <c r="V60" s="279">
        <f t="shared" si="7"/>
        <v>109.98467639242403</v>
      </c>
      <c r="W60" s="277"/>
      <c r="X60" s="279">
        <f t="shared" si="8"/>
        <v>109.98467639242403</v>
      </c>
      <c r="Y60" s="277"/>
      <c r="Z60" s="276"/>
      <c r="AA60" s="276"/>
    </row>
    <row r="61" spans="1:27" ht="11.25">
      <c r="A61" s="275" t="s">
        <v>385</v>
      </c>
      <c r="B61" s="281" t="s">
        <v>177</v>
      </c>
      <c r="C61" s="277">
        <f t="shared" si="3"/>
        <v>4691.494</v>
      </c>
      <c r="D61" s="277"/>
      <c r="E61" s="277">
        <f>'[3]BS56'!C59/1000000</f>
        <v>4691.494</v>
      </c>
      <c r="F61" s="277"/>
      <c r="G61" s="280"/>
      <c r="H61" s="277"/>
      <c r="I61" s="277"/>
      <c r="J61" s="277"/>
      <c r="K61" s="277"/>
      <c r="L61" s="277">
        <f t="shared" si="4"/>
        <v>0</v>
      </c>
      <c r="M61" s="277"/>
      <c r="N61" s="277"/>
      <c r="O61" s="277">
        <f t="shared" si="5"/>
        <v>4789.5909</v>
      </c>
      <c r="P61" s="277"/>
      <c r="Q61" s="277">
        <f>'[3]BS56'!D59/1000000</f>
        <v>4789.5909</v>
      </c>
      <c r="R61" s="277">
        <f t="shared" si="6"/>
        <v>0</v>
      </c>
      <c r="S61" s="276"/>
      <c r="T61" s="276"/>
      <c r="U61" s="278"/>
      <c r="V61" s="279">
        <f t="shared" si="7"/>
        <v>102.09095226382045</v>
      </c>
      <c r="W61" s="277"/>
      <c r="X61" s="279">
        <f t="shared" si="8"/>
        <v>102.09095226382045</v>
      </c>
      <c r="Y61" s="277"/>
      <c r="Z61" s="276"/>
      <c r="AA61" s="276"/>
    </row>
    <row r="62" spans="1:27" ht="11.25">
      <c r="A62" s="275" t="s">
        <v>386</v>
      </c>
      <c r="B62" s="281" t="s">
        <v>197</v>
      </c>
      <c r="C62" s="277">
        <f t="shared" si="3"/>
        <v>7087.441</v>
      </c>
      <c r="D62" s="277"/>
      <c r="E62" s="277">
        <f>'[3]BS56'!C60/1000000</f>
        <v>7087.441</v>
      </c>
      <c r="F62" s="277"/>
      <c r="G62" s="280"/>
      <c r="H62" s="277"/>
      <c r="I62" s="277"/>
      <c r="J62" s="277"/>
      <c r="K62" s="277"/>
      <c r="L62" s="277"/>
      <c r="M62" s="277"/>
      <c r="N62" s="277"/>
      <c r="O62" s="277">
        <f t="shared" si="5"/>
        <v>7337.350556</v>
      </c>
      <c r="P62" s="277"/>
      <c r="Q62" s="277">
        <f>'[3]BS56'!D60/1000000</f>
        <v>7337.350556</v>
      </c>
      <c r="R62" s="277"/>
      <c r="S62" s="276"/>
      <c r="T62" s="276"/>
      <c r="U62" s="278"/>
      <c r="V62" s="279">
        <f t="shared" si="7"/>
        <v>103.52609010784006</v>
      </c>
      <c r="W62" s="277"/>
      <c r="X62" s="279">
        <f t="shared" si="8"/>
        <v>103.52609010784006</v>
      </c>
      <c r="Y62" s="277"/>
      <c r="Z62" s="276"/>
      <c r="AA62" s="276"/>
    </row>
    <row r="63" spans="1:27" ht="11.25">
      <c r="A63" s="275" t="s">
        <v>387</v>
      </c>
      <c r="B63" s="276" t="s">
        <v>196</v>
      </c>
      <c r="C63" s="277">
        <f t="shared" si="3"/>
        <v>4172.694</v>
      </c>
      <c r="D63" s="277"/>
      <c r="E63" s="277">
        <f>'[3]BS56'!C61/1000000</f>
        <v>4172.694</v>
      </c>
      <c r="F63" s="277"/>
      <c r="G63" s="280"/>
      <c r="H63" s="277"/>
      <c r="I63" s="277"/>
      <c r="J63" s="277"/>
      <c r="K63" s="277"/>
      <c r="L63" s="277">
        <f t="shared" si="4"/>
        <v>0</v>
      </c>
      <c r="M63" s="277"/>
      <c r="N63" s="277"/>
      <c r="O63" s="277">
        <f t="shared" si="5"/>
        <v>4492.564017</v>
      </c>
      <c r="P63" s="277"/>
      <c r="Q63" s="277">
        <f>'[3]BS56'!D61/1000000</f>
        <v>4492.564017</v>
      </c>
      <c r="R63" s="277">
        <f t="shared" si="6"/>
        <v>0</v>
      </c>
      <c r="S63" s="276"/>
      <c r="T63" s="276"/>
      <c r="U63" s="278"/>
      <c r="V63" s="279">
        <f t="shared" si="7"/>
        <v>107.66579138082015</v>
      </c>
      <c r="W63" s="277"/>
      <c r="X63" s="279">
        <f t="shared" si="8"/>
        <v>107.66579138082015</v>
      </c>
      <c r="Y63" s="277"/>
      <c r="Z63" s="276"/>
      <c r="AA63" s="276"/>
    </row>
    <row r="64" spans="1:27" ht="11.25">
      <c r="A64" s="275" t="s">
        <v>388</v>
      </c>
      <c r="B64" s="276" t="s">
        <v>198</v>
      </c>
      <c r="C64" s="277">
        <f t="shared" si="3"/>
        <v>11429.359</v>
      </c>
      <c r="D64" s="277"/>
      <c r="E64" s="277">
        <f>'[3]BS56'!C62/1000000</f>
        <v>11429.359</v>
      </c>
      <c r="F64" s="277"/>
      <c r="G64" s="280"/>
      <c r="H64" s="277"/>
      <c r="I64" s="277"/>
      <c r="J64" s="277"/>
      <c r="K64" s="277"/>
      <c r="L64" s="277">
        <f t="shared" si="4"/>
        <v>0</v>
      </c>
      <c r="M64" s="277"/>
      <c r="N64" s="277"/>
      <c r="O64" s="277">
        <f t="shared" si="5"/>
        <v>11597.711966</v>
      </c>
      <c r="P64" s="277"/>
      <c r="Q64" s="277">
        <f>'[3]BS56'!D62/1000000</f>
        <v>11597.711966</v>
      </c>
      <c r="R64" s="277">
        <f t="shared" si="6"/>
        <v>0</v>
      </c>
      <c r="S64" s="276"/>
      <c r="T64" s="276"/>
      <c r="U64" s="278"/>
      <c r="V64" s="279">
        <f t="shared" si="7"/>
        <v>101.47298694528715</v>
      </c>
      <c r="W64" s="277"/>
      <c r="X64" s="279">
        <f t="shared" si="8"/>
        <v>101.47298694528715</v>
      </c>
      <c r="Y64" s="277"/>
      <c r="Z64" s="276"/>
      <c r="AA64" s="276"/>
    </row>
    <row r="65" spans="1:27" ht="11.25">
      <c r="A65" s="275" t="s">
        <v>389</v>
      </c>
      <c r="B65" s="276" t="s">
        <v>200</v>
      </c>
      <c r="C65" s="277">
        <f t="shared" si="3"/>
        <v>6662.504</v>
      </c>
      <c r="D65" s="277"/>
      <c r="E65" s="277">
        <f>'[3]BS56'!C63/1000000</f>
        <v>6662.504</v>
      </c>
      <c r="F65" s="277"/>
      <c r="G65" s="280"/>
      <c r="H65" s="277"/>
      <c r="I65" s="277"/>
      <c r="J65" s="277"/>
      <c r="K65" s="277"/>
      <c r="L65" s="277">
        <f t="shared" si="4"/>
        <v>0</v>
      </c>
      <c r="M65" s="277"/>
      <c r="N65" s="277"/>
      <c r="O65" s="277">
        <f t="shared" si="5"/>
        <v>7032.597457</v>
      </c>
      <c r="P65" s="277"/>
      <c r="Q65" s="277">
        <f>'[3]BS56'!D63/1000000</f>
        <v>7032.597457</v>
      </c>
      <c r="R65" s="277">
        <f t="shared" si="6"/>
        <v>0</v>
      </c>
      <c r="S65" s="276"/>
      <c r="T65" s="276"/>
      <c r="U65" s="278"/>
      <c r="V65" s="279">
        <f t="shared" si="7"/>
        <v>105.55487031602533</v>
      </c>
      <c r="W65" s="277"/>
      <c r="X65" s="279">
        <f t="shared" si="8"/>
        <v>105.55487031602533</v>
      </c>
      <c r="Y65" s="277"/>
      <c r="Z65" s="276"/>
      <c r="AA65" s="276"/>
    </row>
    <row r="66" spans="1:27" ht="11.25">
      <c r="A66" s="275" t="s">
        <v>390</v>
      </c>
      <c r="B66" s="276" t="s">
        <v>199</v>
      </c>
      <c r="C66" s="277">
        <f t="shared" si="3"/>
        <v>4963.447</v>
      </c>
      <c r="D66" s="277"/>
      <c r="E66" s="277">
        <f>'[3]BS56'!C64/1000000</f>
        <v>4963.447</v>
      </c>
      <c r="F66" s="277"/>
      <c r="G66" s="280"/>
      <c r="H66" s="277"/>
      <c r="I66" s="277"/>
      <c r="J66" s="277"/>
      <c r="K66" s="277"/>
      <c r="L66" s="277">
        <f t="shared" si="4"/>
        <v>0</v>
      </c>
      <c r="M66" s="277"/>
      <c r="N66" s="277"/>
      <c r="O66" s="277">
        <f t="shared" si="5"/>
        <v>5270.327485</v>
      </c>
      <c r="P66" s="277"/>
      <c r="Q66" s="277">
        <f>'[3]BS56'!D64/1000000</f>
        <v>5270.327485</v>
      </c>
      <c r="R66" s="277">
        <f t="shared" si="6"/>
        <v>0</v>
      </c>
      <c r="S66" s="276"/>
      <c r="T66" s="276"/>
      <c r="U66" s="278"/>
      <c r="V66" s="279">
        <f t="shared" si="7"/>
        <v>106.18280974895067</v>
      </c>
      <c r="W66" s="277"/>
      <c r="X66" s="279">
        <f t="shared" si="8"/>
        <v>106.18280974895067</v>
      </c>
      <c r="Y66" s="277"/>
      <c r="Z66" s="276"/>
      <c r="AA66" s="276"/>
    </row>
    <row r="67" spans="1:27" ht="11.25">
      <c r="A67" s="275" t="s">
        <v>391</v>
      </c>
      <c r="B67" s="276" t="s">
        <v>201</v>
      </c>
      <c r="C67" s="277">
        <f t="shared" si="3"/>
        <v>6144.316</v>
      </c>
      <c r="D67" s="277"/>
      <c r="E67" s="277">
        <f>'[3]BS56'!C65/1000000</f>
        <v>6144.316</v>
      </c>
      <c r="F67" s="277"/>
      <c r="G67" s="280"/>
      <c r="H67" s="277"/>
      <c r="I67" s="277"/>
      <c r="J67" s="277"/>
      <c r="K67" s="277"/>
      <c r="L67" s="277">
        <f t="shared" si="4"/>
        <v>0</v>
      </c>
      <c r="M67" s="277"/>
      <c r="N67" s="277"/>
      <c r="O67" s="277">
        <f t="shared" si="5"/>
        <v>6962.84463</v>
      </c>
      <c r="P67" s="277"/>
      <c r="Q67" s="277">
        <f>'[3]BS56'!D65/1000000</f>
        <v>6962.84463</v>
      </c>
      <c r="R67" s="277">
        <f t="shared" si="6"/>
        <v>0</v>
      </c>
      <c r="S67" s="276"/>
      <c r="T67" s="276"/>
      <c r="U67" s="278"/>
      <c r="V67" s="279">
        <f t="shared" si="7"/>
        <v>113.32172092060368</v>
      </c>
      <c r="W67" s="277"/>
      <c r="X67" s="279">
        <f t="shared" si="8"/>
        <v>113.32172092060368</v>
      </c>
      <c r="Y67" s="277"/>
      <c r="Z67" s="276"/>
      <c r="AA67" s="276"/>
    </row>
    <row r="68" spans="1:27" ht="11.25">
      <c r="A68" s="275" t="s">
        <v>392</v>
      </c>
      <c r="B68" s="276" t="s">
        <v>205</v>
      </c>
      <c r="C68" s="277">
        <f t="shared" si="3"/>
        <v>3553.158</v>
      </c>
      <c r="D68" s="277"/>
      <c r="E68" s="277">
        <f>'[3]BS56'!C66/1000000</f>
        <v>3553.158</v>
      </c>
      <c r="F68" s="277"/>
      <c r="G68" s="280"/>
      <c r="H68" s="277"/>
      <c r="I68" s="277"/>
      <c r="J68" s="277"/>
      <c r="K68" s="277"/>
      <c r="L68" s="277">
        <f t="shared" si="4"/>
        <v>0</v>
      </c>
      <c r="M68" s="277"/>
      <c r="N68" s="277"/>
      <c r="O68" s="277">
        <f t="shared" si="5"/>
        <v>3744.528001</v>
      </c>
      <c r="P68" s="277"/>
      <c r="Q68" s="277">
        <f>'[3]BS56'!D66/1000000</f>
        <v>3744.528001</v>
      </c>
      <c r="R68" s="277">
        <f t="shared" si="6"/>
        <v>0</v>
      </c>
      <c r="S68" s="276"/>
      <c r="T68" s="276"/>
      <c r="U68" s="278"/>
      <c r="V68" s="279">
        <f t="shared" si="7"/>
        <v>105.38591306662974</v>
      </c>
      <c r="W68" s="277"/>
      <c r="X68" s="279">
        <f t="shared" si="8"/>
        <v>105.38591306662974</v>
      </c>
      <c r="Y68" s="277"/>
      <c r="Z68" s="276"/>
      <c r="AA68" s="276"/>
    </row>
    <row r="69" spans="1:27" ht="11.25">
      <c r="A69" s="275" t="s">
        <v>393</v>
      </c>
      <c r="B69" s="276" t="s">
        <v>206</v>
      </c>
      <c r="C69" s="277">
        <f t="shared" si="3"/>
        <v>7488.509</v>
      </c>
      <c r="D69" s="277"/>
      <c r="E69" s="277">
        <f>'[3]BS56'!C67/1000000</f>
        <v>7488.509</v>
      </c>
      <c r="F69" s="277"/>
      <c r="G69" s="280"/>
      <c r="H69" s="277"/>
      <c r="I69" s="277"/>
      <c r="J69" s="277"/>
      <c r="K69" s="277"/>
      <c r="L69" s="277">
        <f t="shared" si="4"/>
        <v>0</v>
      </c>
      <c r="M69" s="277"/>
      <c r="N69" s="277"/>
      <c r="O69" s="277">
        <f t="shared" si="5"/>
        <v>7874.649813</v>
      </c>
      <c r="P69" s="277"/>
      <c r="Q69" s="277">
        <f>'[3]BS56'!D67/1000000</f>
        <v>7874.649813</v>
      </c>
      <c r="R69" s="277">
        <f t="shared" si="6"/>
        <v>0</v>
      </c>
      <c r="S69" s="276"/>
      <c r="T69" s="276"/>
      <c r="U69" s="278"/>
      <c r="V69" s="279">
        <f t="shared" si="7"/>
        <v>105.15644453388518</v>
      </c>
      <c r="W69" s="277"/>
      <c r="X69" s="279">
        <f t="shared" si="8"/>
        <v>105.15644453388518</v>
      </c>
      <c r="Y69" s="277"/>
      <c r="Z69" s="276"/>
      <c r="AA69" s="276"/>
    </row>
    <row r="70" spans="1:27" ht="11.25">
      <c r="A70" s="275" t="s">
        <v>394</v>
      </c>
      <c r="B70" s="276" t="s">
        <v>204</v>
      </c>
      <c r="C70" s="277">
        <f t="shared" si="3"/>
        <v>10138.911</v>
      </c>
      <c r="D70" s="277"/>
      <c r="E70" s="277">
        <f>'[3]BS56'!C68/1000000</f>
        <v>10138.911</v>
      </c>
      <c r="F70" s="277"/>
      <c r="G70" s="280"/>
      <c r="H70" s="277"/>
      <c r="I70" s="277"/>
      <c r="J70" s="277"/>
      <c r="K70" s="277"/>
      <c r="L70" s="277">
        <f t="shared" si="4"/>
        <v>0</v>
      </c>
      <c r="M70" s="277"/>
      <c r="N70" s="277"/>
      <c r="O70" s="277">
        <f t="shared" si="5"/>
        <v>10638.710212</v>
      </c>
      <c r="P70" s="277"/>
      <c r="Q70" s="277">
        <f>'[3]BS56'!D68/1000000</f>
        <v>10638.710212</v>
      </c>
      <c r="R70" s="277">
        <f t="shared" si="6"/>
        <v>0</v>
      </c>
      <c r="S70" s="276"/>
      <c r="T70" s="276"/>
      <c r="U70" s="278"/>
      <c r="V70" s="279">
        <f t="shared" si="7"/>
        <v>104.92951572412461</v>
      </c>
      <c r="W70" s="277"/>
      <c r="X70" s="279">
        <f t="shared" si="8"/>
        <v>104.92951572412461</v>
      </c>
      <c r="Y70" s="277"/>
      <c r="Z70" s="276"/>
      <c r="AA70" s="276"/>
    </row>
    <row r="71" spans="1:27" ht="11.25">
      <c r="A71" s="275" t="s">
        <v>395</v>
      </c>
      <c r="B71" s="276" t="s">
        <v>203</v>
      </c>
      <c r="C71" s="277">
        <f t="shared" si="3"/>
        <v>7455.321</v>
      </c>
      <c r="D71" s="277"/>
      <c r="E71" s="277">
        <f>'[3]BS56'!C69/1000000</f>
        <v>7455.321</v>
      </c>
      <c r="F71" s="277"/>
      <c r="G71" s="280"/>
      <c r="H71" s="277"/>
      <c r="I71" s="277"/>
      <c r="J71" s="277"/>
      <c r="K71" s="277"/>
      <c r="L71" s="277">
        <f t="shared" si="4"/>
        <v>0</v>
      </c>
      <c r="M71" s="277"/>
      <c r="N71" s="277"/>
      <c r="O71" s="277">
        <f t="shared" si="5"/>
        <v>7595.967824</v>
      </c>
      <c r="P71" s="277"/>
      <c r="Q71" s="277">
        <f>'[3]BS56'!D69/1000000</f>
        <v>7595.967824</v>
      </c>
      <c r="R71" s="277">
        <f t="shared" si="6"/>
        <v>0</v>
      </c>
      <c r="S71" s="276"/>
      <c r="T71" s="276"/>
      <c r="U71" s="278"/>
      <c r="V71" s="279">
        <f t="shared" si="7"/>
        <v>101.88652941972587</v>
      </c>
      <c r="W71" s="277"/>
      <c r="X71" s="279">
        <f t="shared" si="8"/>
        <v>101.88652941972587</v>
      </c>
      <c r="Y71" s="277"/>
      <c r="Z71" s="276"/>
      <c r="AA71" s="276"/>
    </row>
    <row r="72" spans="1:27" ht="11.25">
      <c r="A72" s="275" t="s">
        <v>396</v>
      </c>
      <c r="B72" s="276" t="s">
        <v>202</v>
      </c>
      <c r="C72" s="277">
        <f t="shared" si="3"/>
        <v>6794.925</v>
      </c>
      <c r="D72" s="277"/>
      <c r="E72" s="277">
        <f>'[3]BS56'!C70/1000000</f>
        <v>6794.925</v>
      </c>
      <c r="F72" s="277"/>
      <c r="G72" s="280"/>
      <c r="H72" s="277"/>
      <c r="I72" s="277"/>
      <c r="J72" s="277"/>
      <c r="K72" s="277"/>
      <c r="L72" s="277">
        <f t="shared" si="4"/>
        <v>0</v>
      </c>
      <c r="M72" s="277"/>
      <c r="N72" s="277"/>
      <c r="O72" s="277">
        <f t="shared" si="5"/>
        <v>7143.465</v>
      </c>
      <c r="P72" s="277"/>
      <c r="Q72" s="277">
        <f>'[3]BS56'!D70/1000000</f>
        <v>7143.465</v>
      </c>
      <c r="R72" s="277">
        <f t="shared" si="6"/>
        <v>0</v>
      </c>
      <c r="S72" s="276"/>
      <c r="T72" s="276"/>
      <c r="U72" s="278"/>
      <c r="V72" s="279">
        <f t="shared" si="7"/>
        <v>105.12941643947504</v>
      </c>
      <c r="W72" s="277"/>
      <c r="X72" s="279">
        <f t="shared" si="8"/>
        <v>105.12941643947504</v>
      </c>
      <c r="Y72" s="277"/>
      <c r="Z72" s="276"/>
      <c r="AA72" s="276"/>
    </row>
    <row r="73" spans="1:27" ht="11.25">
      <c r="A73" s="275" t="s">
        <v>397</v>
      </c>
      <c r="B73" s="276" t="s">
        <v>207</v>
      </c>
      <c r="C73" s="277">
        <f t="shared" si="3"/>
        <v>2056.806</v>
      </c>
      <c r="D73" s="277"/>
      <c r="E73" s="277">
        <f>'[3]BS56'!C71/1000000</f>
        <v>2056.806</v>
      </c>
      <c r="F73" s="277"/>
      <c r="G73" s="280"/>
      <c r="H73" s="277"/>
      <c r="I73" s="277"/>
      <c r="J73" s="277"/>
      <c r="K73" s="277"/>
      <c r="L73" s="277">
        <f t="shared" si="4"/>
        <v>0</v>
      </c>
      <c r="M73" s="277"/>
      <c r="N73" s="277"/>
      <c r="O73" s="277">
        <f t="shared" si="5"/>
        <v>2123.129391</v>
      </c>
      <c r="P73" s="277"/>
      <c r="Q73" s="277">
        <f>'[3]BS56'!D71/1000000</f>
        <v>2123.129391</v>
      </c>
      <c r="R73" s="277">
        <f t="shared" si="6"/>
        <v>0</v>
      </c>
      <c r="S73" s="276"/>
      <c r="T73" s="276"/>
      <c r="U73" s="278"/>
      <c r="V73" s="279">
        <f t="shared" si="7"/>
        <v>103.22458175442894</v>
      </c>
      <c r="W73" s="277"/>
      <c r="X73" s="279">
        <f t="shared" si="8"/>
        <v>103.22458175442894</v>
      </c>
      <c r="Y73" s="277"/>
      <c r="Z73" s="276"/>
      <c r="AA73" s="276"/>
    </row>
    <row r="74" spans="1:27" ht="11.25">
      <c r="A74" s="275" t="s">
        <v>398</v>
      </c>
      <c r="B74" s="276" t="s">
        <v>399</v>
      </c>
      <c r="C74" s="277">
        <f t="shared" si="3"/>
        <v>1758.367</v>
      </c>
      <c r="D74" s="277"/>
      <c r="E74" s="277">
        <f>'[3]BS56'!C72/1000000</f>
        <v>1758.367</v>
      </c>
      <c r="F74" s="277"/>
      <c r="G74" s="280"/>
      <c r="H74" s="277"/>
      <c r="I74" s="277"/>
      <c r="J74" s="277"/>
      <c r="K74" s="277"/>
      <c r="L74" s="277">
        <f t="shared" si="4"/>
        <v>0</v>
      </c>
      <c r="M74" s="277"/>
      <c r="N74" s="277"/>
      <c r="O74" s="277">
        <f t="shared" si="5"/>
        <v>2463.007213</v>
      </c>
      <c r="P74" s="277"/>
      <c r="Q74" s="277">
        <f>'[3]BS56'!D72/1000000</f>
        <v>2463.007213</v>
      </c>
      <c r="R74" s="277">
        <f t="shared" si="6"/>
        <v>0</v>
      </c>
      <c r="S74" s="276"/>
      <c r="T74" s="276"/>
      <c r="U74" s="278"/>
      <c r="V74" s="279">
        <f t="shared" si="7"/>
        <v>140.07355762477343</v>
      </c>
      <c r="W74" s="277"/>
      <c r="X74" s="279">
        <f t="shared" si="8"/>
        <v>140.07355762477343</v>
      </c>
      <c r="Y74" s="277"/>
      <c r="Z74" s="276"/>
      <c r="AA74" s="276"/>
    </row>
    <row r="75" spans="1:27" ht="11.25">
      <c r="A75" s="275" t="s">
        <v>400</v>
      </c>
      <c r="B75" s="276" t="s">
        <v>401</v>
      </c>
      <c r="C75" s="277">
        <f aca="true" t="shared" si="9" ref="C75:C126">D75+L75+E75</f>
        <v>3718.626</v>
      </c>
      <c r="D75" s="277"/>
      <c r="E75" s="277">
        <f>'[3]BS56'!C73/1000000</f>
        <v>3718.626</v>
      </c>
      <c r="F75" s="277"/>
      <c r="G75" s="280"/>
      <c r="H75" s="277"/>
      <c r="I75" s="277"/>
      <c r="J75" s="277"/>
      <c r="K75" s="277"/>
      <c r="L75" s="277">
        <f aca="true" t="shared" si="10" ref="L75:L126">M75+N75</f>
        <v>0</v>
      </c>
      <c r="M75" s="277"/>
      <c r="N75" s="277"/>
      <c r="O75" s="277">
        <f t="shared" si="5"/>
        <v>2993.501413</v>
      </c>
      <c r="P75" s="277"/>
      <c r="Q75" s="277">
        <f>'[3]BS56'!D73/1000000</f>
        <v>2993.501413</v>
      </c>
      <c r="R75" s="277"/>
      <c r="S75" s="276"/>
      <c r="T75" s="276"/>
      <c r="U75" s="278"/>
      <c r="V75" s="279">
        <f t="shared" si="7"/>
        <v>80.50020123023933</v>
      </c>
      <c r="W75" s="277"/>
      <c r="X75" s="279">
        <f>Q75/E75*100</f>
        <v>80.50020123023933</v>
      </c>
      <c r="Y75" s="277"/>
      <c r="Z75" s="276"/>
      <c r="AA75" s="276"/>
    </row>
    <row r="76" spans="1:27" ht="11.25">
      <c r="A76" s="275" t="s">
        <v>402</v>
      </c>
      <c r="B76" s="282" t="s">
        <v>403</v>
      </c>
      <c r="C76" s="277">
        <f>D76+L76+E76</f>
        <v>5</v>
      </c>
      <c r="D76" s="277">
        <f>'[2]55'!$C$10/1000000</f>
        <v>5</v>
      </c>
      <c r="E76" s="277">
        <f>'[3]BS56'!C74/1000000</f>
        <v>0</v>
      </c>
      <c r="F76" s="277"/>
      <c r="G76" s="280"/>
      <c r="H76" s="277"/>
      <c r="I76" s="277"/>
      <c r="J76" s="277"/>
      <c r="K76" s="277"/>
      <c r="L76" s="277">
        <f>M76+N76</f>
        <v>0</v>
      </c>
      <c r="M76" s="277"/>
      <c r="N76" s="277"/>
      <c r="O76" s="277">
        <f>Q76+R76+U76+P76</f>
        <v>4.231642</v>
      </c>
      <c r="P76" s="277">
        <f>'[2]55'!$D$10/1000000</f>
        <v>4.231642</v>
      </c>
      <c r="Q76" s="277">
        <f>'[3]BS56'!D74/1000000</f>
        <v>0</v>
      </c>
      <c r="R76" s="277"/>
      <c r="S76" s="276"/>
      <c r="T76" s="276"/>
      <c r="U76" s="278"/>
      <c r="V76" s="279">
        <f t="shared" si="7"/>
        <v>84.63284</v>
      </c>
      <c r="W76" s="277">
        <f>P76/D76*100</f>
        <v>84.63284</v>
      </c>
      <c r="X76" s="279"/>
      <c r="Y76" s="277"/>
      <c r="Z76" s="276"/>
      <c r="AA76" s="276"/>
    </row>
    <row r="77" spans="1:27" s="245" customFormat="1" ht="11.25">
      <c r="A77" s="275" t="s">
        <v>404</v>
      </c>
      <c r="B77" s="276" t="s">
        <v>209</v>
      </c>
      <c r="C77" s="277">
        <f t="shared" si="9"/>
        <v>42752</v>
      </c>
      <c r="D77" s="277">
        <f>'[2]55'!$C$9/1000000</f>
        <v>42752</v>
      </c>
      <c r="E77" s="277">
        <f>'[3]BS56'!C75/1000000</f>
        <v>0</v>
      </c>
      <c r="F77" s="277"/>
      <c r="G77" s="277"/>
      <c r="H77" s="277"/>
      <c r="I77" s="277"/>
      <c r="J77" s="277"/>
      <c r="K77" s="277"/>
      <c r="L77" s="277">
        <f t="shared" si="10"/>
        <v>0</v>
      </c>
      <c r="M77" s="277"/>
      <c r="N77" s="277"/>
      <c r="O77" s="277">
        <f aca="true" t="shared" si="11" ref="O77:O127">Q77+R77+U77+P77</f>
        <v>48652.130171</v>
      </c>
      <c r="P77" s="277">
        <f>'[2]55'!$D$9/1000000</f>
        <v>42998.905171</v>
      </c>
      <c r="Q77" s="277">
        <f>'[3]BS56'!D75/1000000</f>
        <v>5653.225</v>
      </c>
      <c r="R77" s="277">
        <f aca="true" t="shared" si="12" ref="R77:R127">S77+T77</f>
        <v>0</v>
      </c>
      <c r="S77" s="276"/>
      <c r="T77" s="276"/>
      <c r="U77" s="276"/>
      <c r="V77" s="279">
        <f t="shared" si="7"/>
        <v>113.80082843141841</v>
      </c>
      <c r="W77" s="277">
        <f>P77/D77*100</f>
        <v>100.57752893665793</v>
      </c>
      <c r="X77" s="279"/>
      <c r="Y77" s="277"/>
      <c r="Z77" s="276"/>
      <c r="AA77" s="276"/>
    </row>
    <row r="78" spans="1:27" s="245" customFormat="1" ht="11.25">
      <c r="A78" s="275" t="s">
        <v>405</v>
      </c>
      <c r="B78" s="276" t="s">
        <v>406</v>
      </c>
      <c r="C78" s="277">
        <f t="shared" si="9"/>
        <v>31784</v>
      </c>
      <c r="D78" s="277"/>
      <c r="E78" s="277">
        <f>'[3]BS56'!C76/1000000</f>
        <v>31784</v>
      </c>
      <c r="F78" s="277"/>
      <c r="G78" s="277"/>
      <c r="H78" s="277"/>
      <c r="I78" s="277"/>
      <c r="J78" s="277"/>
      <c r="K78" s="277"/>
      <c r="L78" s="277">
        <f t="shared" si="10"/>
        <v>0</v>
      </c>
      <c r="M78" s="277"/>
      <c r="N78" s="277"/>
      <c r="O78" s="277">
        <f>Q78+R78+U78+P78</f>
        <v>31405.747223</v>
      </c>
      <c r="P78" s="277"/>
      <c r="Q78" s="277">
        <f>'[3]BS56'!D76/1000000</f>
        <v>31405.747223</v>
      </c>
      <c r="R78" s="277">
        <f t="shared" si="12"/>
        <v>0</v>
      </c>
      <c r="S78" s="283"/>
      <c r="T78" s="276"/>
      <c r="U78" s="278"/>
      <c r="V78" s="279">
        <f t="shared" si="7"/>
        <v>98.80992707966271</v>
      </c>
      <c r="W78" s="277"/>
      <c r="X78" s="279">
        <f aca="true" t="shared" si="13" ref="X78:X96">Q78/E78*100</f>
        <v>98.80992707966271</v>
      </c>
      <c r="Y78" s="277"/>
      <c r="Z78" s="283"/>
      <c r="AA78" s="276"/>
    </row>
    <row r="79" spans="1:27" s="245" customFormat="1" ht="11.25">
      <c r="A79" s="275" t="s">
        <v>407</v>
      </c>
      <c r="B79" s="276" t="s">
        <v>210</v>
      </c>
      <c r="C79" s="277">
        <f t="shared" si="9"/>
        <v>1947</v>
      </c>
      <c r="D79" s="277"/>
      <c r="E79" s="277">
        <f>'[3]BS56'!C77/1000000</f>
        <v>1947</v>
      </c>
      <c r="F79" s="277"/>
      <c r="G79" s="277"/>
      <c r="H79" s="277"/>
      <c r="I79" s="277"/>
      <c r="J79" s="277"/>
      <c r="K79" s="277"/>
      <c r="L79" s="277">
        <f t="shared" si="10"/>
        <v>0</v>
      </c>
      <c r="M79" s="277"/>
      <c r="N79" s="277"/>
      <c r="O79" s="277">
        <f t="shared" si="11"/>
        <v>6387.46847</v>
      </c>
      <c r="P79" s="277"/>
      <c r="Q79" s="277">
        <f>'[3]BS56'!D77/1000000</f>
        <v>6387.46847</v>
      </c>
      <c r="R79" s="277">
        <f t="shared" si="12"/>
        <v>0</v>
      </c>
      <c r="S79" s="276"/>
      <c r="T79" s="276"/>
      <c r="U79" s="276"/>
      <c r="V79" s="279">
        <f t="shared" si="7"/>
        <v>328.06720441705187</v>
      </c>
      <c r="W79" s="277"/>
      <c r="X79" s="279">
        <f t="shared" si="13"/>
        <v>328.06720441705187</v>
      </c>
      <c r="Y79" s="277"/>
      <c r="Z79" s="276"/>
      <c r="AA79" s="276"/>
    </row>
    <row r="80" spans="1:27" ht="11.25">
      <c r="A80" s="275" t="s">
        <v>408</v>
      </c>
      <c r="B80" s="276" t="s">
        <v>211</v>
      </c>
      <c r="C80" s="277">
        <f t="shared" si="9"/>
        <v>1832</v>
      </c>
      <c r="D80" s="277"/>
      <c r="E80" s="277">
        <f>'[3]BS56'!C78/1000000</f>
        <v>1832</v>
      </c>
      <c r="F80" s="277"/>
      <c r="G80" s="277"/>
      <c r="H80" s="277"/>
      <c r="I80" s="277"/>
      <c r="J80" s="277"/>
      <c r="K80" s="277"/>
      <c r="L80" s="277">
        <f t="shared" si="10"/>
        <v>0</v>
      </c>
      <c r="M80" s="277"/>
      <c r="N80" s="277"/>
      <c r="O80" s="277">
        <f t="shared" si="11"/>
        <v>2336.530262</v>
      </c>
      <c r="P80" s="277"/>
      <c r="Q80" s="277">
        <f>'[3]BS56'!D78/1000000</f>
        <v>2336.530262</v>
      </c>
      <c r="R80" s="277">
        <f t="shared" si="12"/>
        <v>0</v>
      </c>
      <c r="S80" s="276"/>
      <c r="T80" s="276"/>
      <c r="U80" s="278"/>
      <c r="V80" s="279">
        <f t="shared" si="7"/>
        <v>127.5398614628821</v>
      </c>
      <c r="W80" s="277"/>
      <c r="X80" s="279">
        <f t="shared" si="13"/>
        <v>127.5398614628821</v>
      </c>
      <c r="Y80" s="277"/>
      <c r="Z80" s="276"/>
      <c r="AA80" s="276"/>
    </row>
    <row r="81" spans="1:27" ht="11.25">
      <c r="A81" s="275" t="s">
        <v>409</v>
      </c>
      <c r="B81" s="276" t="s">
        <v>212</v>
      </c>
      <c r="C81" s="277">
        <f t="shared" si="9"/>
        <v>1053.575</v>
      </c>
      <c r="D81" s="277"/>
      <c r="E81" s="277">
        <f>'[3]BS56'!C79/1000000</f>
        <v>1053.575</v>
      </c>
      <c r="F81" s="277"/>
      <c r="G81" s="277"/>
      <c r="H81" s="277"/>
      <c r="I81" s="277"/>
      <c r="J81" s="277"/>
      <c r="K81" s="277"/>
      <c r="L81" s="277">
        <f t="shared" si="10"/>
        <v>0</v>
      </c>
      <c r="M81" s="277"/>
      <c r="N81" s="277"/>
      <c r="O81" s="277">
        <f t="shared" si="11"/>
        <v>1221.691847</v>
      </c>
      <c r="P81" s="277"/>
      <c r="Q81" s="277">
        <f>'[3]BS56'!D79/1000000</f>
        <v>1221.691847</v>
      </c>
      <c r="R81" s="277">
        <f t="shared" si="12"/>
        <v>0</v>
      </c>
      <c r="S81" s="276"/>
      <c r="T81" s="276"/>
      <c r="U81" s="278"/>
      <c r="V81" s="279">
        <f t="shared" si="7"/>
        <v>115.95679918373159</v>
      </c>
      <c r="W81" s="277"/>
      <c r="X81" s="279">
        <f t="shared" si="13"/>
        <v>115.95679918373159</v>
      </c>
      <c r="Y81" s="277"/>
      <c r="Z81" s="276"/>
      <c r="AA81" s="276"/>
    </row>
    <row r="82" spans="1:27" ht="11.25">
      <c r="A82" s="275" t="s">
        <v>410</v>
      </c>
      <c r="B82" s="276" t="s">
        <v>213</v>
      </c>
      <c r="C82" s="277">
        <f t="shared" si="9"/>
        <v>3517</v>
      </c>
      <c r="D82" s="277">
        <f>'[2]55'!$C$15/1000000</f>
        <v>2597</v>
      </c>
      <c r="E82" s="277">
        <f>'[3]BS56'!C80/1000000</f>
        <v>920</v>
      </c>
      <c r="F82" s="277"/>
      <c r="G82" s="277"/>
      <c r="H82" s="277"/>
      <c r="I82" s="277"/>
      <c r="J82" s="277"/>
      <c r="K82" s="277"/>
      <c r="L82" s="277">
        <f t="shared" si="10"/>
        <v>0</v>
      </c>
      <c r="M82" s="277"/>
      <c r="N82" s="277"/>
      <c r="O82" s="277">
        <f t="shared" si="11"/>
        <v>3497.046827</v>
      </c>
      <c r="P82" s="277">
        <f>'[2]55'!$D$15/1000000</f>
        <v>2523.139935</v>
      </c>
      <c r="Q82" s="277">
        <f>'[3]BS56'!D80/1000000</f>
        <v>973.906892</v>
      </c>
      <c r="R82" s="277">
        <f t="shared" si="12"/>
        <v>0</v>
      </c>
      <c r="S82" s="276"/>
      <c r="T82" s="276"/>
      <c r="U82" s="278"/>
      <c r="V82" s="279">
        <f t="shared" si="7"/>
        <v>99.43266497014501</v>
      </c>
      <c r="W82" s="277">
        <f>P82/D82*100</f>
        <v>97.15594666923374</v>
      </c>
      <c r="X82" s="279">
        <f t="shared" si="13"/>
        <v>105.85944478260869</v>
      </c>
      <c r="Y82" s="277"/>
      <c r="Z82" s="276"/>
      <c r="AA82" s="276"/>
    </row>
    <row r="83" spans="1:27" ht="11.25">
      <c r="A83" s="275" t="s">
        <v>411</v>
      </c>
      <c r="B83" s="276" t="s">
        <v>214</v>
      </c>
      <c r="C83" s="277">
        <f t="shared" si="9"/>
        <v>2338.364</v>
      </c>
      <c r="D83" s="277"/>
      <c r="E83" s="277">
        <f>'[3]BS56'!C81/1000000</f>
        <v>2338.364</v>
      </c>
      <c r="F83" s="277"/>
      <c r="G83" s="277"/>
      <c r="H83" s="277"/>
      <c r="I83" s="277"/>
      <c r="J83" s="277"/>
      <c r="K83" s="277"/>
      <c r="L83" s="277">
        <f t="shared" si="10"/>
        <v>0</v>
      </c>
      <c r="M83" s="277"/>
      <c r="N83" s="277"/>
      <c r="O83" s="277">
        <f t="shared" si="11"/>
        <v>2272.936554</v>
      </c>
      <c r="P83" s="277"/>
      <c r="Q83" s="277">
        <f>'[3]BS56'!D81/1000000</f>
        <v>2272.936554</v>
      </c>
      <c r="R83" s="277">
        <f t="shared" si="12"/>
        <v>0</v>
      </c>
      <c r="S83" s="276"/>
      <c r="T83" s="276"/>
      <c r="U83" s="278"/>
      <c r="V83" s="279">
        <f t="shared" si="7"/>
        <v>97.20199908996203</v>
      </c>
      <c r="W83" s="277"/>
      <c r="X83" s="279">
        <f t="shared" si="13"/>
        <v>97.20199908996203</v>
      </c>
      <c r="Y83" s="277"/>
      <c r="Z83" s="276"/>
      <c r="AA83" s="276"/>
    </row>
    <row r="84" spans="1:27" ht="11.25">
      <c r="A84" s="275" t="s">
        <v>412</v>
      </c>
      <c r="B84" s="276" t="s">
        <v>215</v>
      </c>
      <c r="C84" s="277">
        <f t="shared" si="9"/>
        <v>6938.026</v>
      </c>
      <c r="D84" s="277"/>
      <c r="E84" s="277">
        <f>'[3]BS56'!C82/1000000</f>
        <v>6938.026</v>
      </c>
      <c r="F84" s="277"/>
      <c r="G84" s="277"/>
      <c r="H84" s="277"/>
      <c r="I84" s="277"/>
      <c r="J84" s="277"/>
      <c r="K84" s="277"/>
      <c r="L84" s="277">
        <f t="shared" si="10"/>
        <v>0</v>
      </c>
      <c r="M84" s="277"/>
      <c r="N84" s="277"/>
      <c r="O84" s="277">
        <f t="shared" si="11"/>
        <v>8451.3509</v>
      </c>
      <c r="P84" s="277"/>
      <c r="Q84" s="277">
        <f>'[3]BS56'!D82/1000000</f>
        <v>8451.3509</v>
      </c>
      <c r="R84" s="277">
        <f t="shared" si="12"/>
        <v>0</v>
      </c>
      <c r="S84" s="276"/>
      <c r="T84" s="276"/>
      <c r="U84" s="276"/>
      <c r="V84" s="279">
        <f t="shared" si="7"/>
        <v>121.81203846742574</v>
      </c>
      <c r="W84" s="277"/>
      <c r="X84" s="279">
        <f t="shared" si="13"/>
        <v>121.81203846742574</v>
      </c>
      <c r="Y84" s="277"/>
      <c r="Z84" s="276"/>
      <c r="AA84" s="276"/>
    </row>
    <row r="85" spans="1:27" ht="11.25">
      <c r="A85" s="275" t="s">
        <v>413</v>
      </c>
      <c r="B85" s="276" t="s">
        <v>216</v>
      </c>
      <c r="C85" s="277">
        <f t="shared" si="9"/>
        <v>2069.786</v>
      </c>
      <c r="D85" s="277"/>
      <c r="E85" s="277">
        <f>'[3]BS56'!C83/1000000</f>
        <v>2069.786</v>
      </c>
      <c r="F85" s="277"/>
      <c r="G85" s="277"/>
      <c r="H85" s="277"/>
      <c r="I85" s="277"/>
      <c r="J85" s="277"/>
      <c r="K85" s="277"/>
      <c r="L85" s="277">
        <f t="shared" si="10"/>
        <v>0</v>
      </c>
      <c r="M85" s="277"/>
      <c r="N85" s="277"/>
      <c r="O85" s="277">
        <f t="shared" si="11"/>
        <v>2845.886511</v>
      </c>
      <c r="P85" s="277"/>
      <c r="Q85" s="277">
        <f>'[3]BS56'!D83/1000000</f>
        <v>2845.886511</v>
      </c>
      <c r="R85" s="277">
        <f t="shared" si="12"/>
        <v>0</v>
      </c>
      <c r="S85" s="276"/>
      <c r="T85" s="276"/>
      <c r="U85" s="276"/>
      <c r="V85" s="279">
        <f t="shared" si="7"/>
        <v>137.4966547749381</v>
      </c>
      <c r="W85" s="277"/>
      <c r="X85" s="279">
        <f t="shared" si="13"/>
        <v>137.4966547749381</v>
      </c>
      <c r="Y85" s="277"/>
      <c r="Z85" s="276"/>
      <c r="AA85" s="276"/>
    </row>
    <row r="86" spans="1:27" ht="11.25">
      <c r="A86" s="275" t="s">
        <v>414</v>
      </c>
      <c r="B86" s="276" t="s">
        <v>217</v>
      </c>
      <c r="C86" s="277">
        <f t="shared" si="9"/>
        <v>2847.775</v>
      </c>
      <c r="D86" s="277"/>
      <c r="E86" s="277">
        <f>'[3]BS56'!C84/1000000</f>
        <v>2847.775</v>
      </c>
      <c r="F86" s="277"/>
      <c r="G86" s="277"/>
      <c r="H86" s="277"/>
      <c r="I86" s="277"/>
      <c r="J86" s="277"/>
      <c r="K86" s="277"/>
      <c r="L86" s="277">
        <f t="shared" si="10"/>
        <v>0</v>
      </c>
      <c r="M86" s="277"/>
      <c r="N86" s="277"/>
      <c r="O86" s="277">
        <f t="shared" si="11"/>
        <v>2779.467479</v>
      </c>
      <c r="P86" s="277"/>
      <c r="Q86" s="277">
        <f>'[3]BS56'!D84/1000000</f>
        <v>2779.467479</v>
      </c>
      <c r="R86" s="277">
        <f t="shared" si="12"/>
        <v>0</v>
      </c>
      <c r="S86" s="276"/>
      <c r="T86" s="276"/>
      <c r="U86" s="278"/>
      <c r="V86" s="279">
        <f t="shared" si="7"/>
        <v>97.6013722643116</v>
      </c>
      <c r="W86" s="277"/>
      <c r="X86" s="279">
        <f t="shared" si="13"/>
        <v>97.6013722643116</v>
      </c>
      <c r="Y86" s="277"/>
      <c r="Z86" s="276"/>
      <c r="AA86" s="276"/>
    </row>
    <row r="87" spans="1:27" ht="11.25">
      <c r="A87" s="275" t="s">
        <v>415</v>
      </c>
      <c r="B87" s="276" t="s">
        <v>218</v>
      </c>
      <c r="C87" s="277">
        <f t="shared" si="9"/>
        <v>2742.953</v>
      </c>
      <c r="D87" s="277"/>
      <c r="E87" s="277">
        <f>'[3]BS56'!C85/1000000</f>
        <v>2742.953</v>
      </c>
      <c r="F87" s="277"/>
      <c r="G87" s="277"/>
      <c r="H87" s="277"/>
      <c r="I87" s="277"/>
      <c r="J87" s="277"/>
      <c r="K87" s="277"/>
      <c r="L87" s="277">
        <f t="shared" si="10"/>
        <v>0</v>
      </c>
      <c r="M87" s="277"/>
      <c r="N87" s="277"/>
      <c r="O87" s="277">
        <f t="shared" si="11"/>
        <v>2991.134085</v>
      </c>
      <c r="P87" s="277"/>
      <c r="Q87" s="277">
        <f>'[3]BS56'!D85/1000000</f>
        <v>2991.134085</v>
      </c>
      <c r="R87" s="277">
        <f t="shared" si="12"/>
        <v>0</v>
      </c>
      <c r="S87" s="276"/>
      <c r="T87" s="276"/>
      <c r="U87" s="278"/>
      <c r="V87" s="279">
        <f t="shared" si="7"/>
        <v>109.04795251686778</v>
      </c>
      <c r="W87" s="277"/>
      <c r="X87" s="279">
        <f t="shared" si="13"/>
        <v>109.04795251686778</v>
      </c>
      <c r="Y87" s="277"/>
      <c r="Z87" s="276"/>
      <c r="AA87" s="276"/>
    </row>
    <row r="88" spans="1:27" ht="11.25">
      <c r="A88" s="275" t="s">
        <v>258</v>
      </c>
      <c r="B88" s="276" t="s">
        <v>219</v>
      </c>
      <c r="C88" s="277">
        <f t="shared" si="9"/>
        <v>1875.532</v>
      </c>
      <c r="D88" s="277"/>
      <c r="E88" s="277">
        <f>'[3]BS56'!C86/1000000</f>
        <v>1875.532</v>
      </c>
      <c r="F88" s="277"/>
      <c r="G88" s="277"/>
      <c r="H88" s="277"/>
      <c r="I88" s="277"/>
      <c r="J88" s="277"/>
      <c r="K88" s="277"/>
      <c r="L88" s="277">
        <f t="shared" si="10"/>
        <v>0</v>
      </c>
      <c r="M88" s="277"/>
      <c r="N88" s="277"/>
      <c r="O88" s="277">
        <f t="shared" si="11"/>
        <v>1854.241902</v>
      </c>
      <c r="P88" s="277"/>
      <c r="Q88" s="277">
        <f>'[3]BS56'!D86/1000000</f>
        <v>1854.241902</v>
      </c>
      <c r="R88" s="277">
        <f t="shared" si="12"/>
        <v>0</v>
      </c>
      <c r="S88" s="276"/>
      <c r="T88" s="276"/>
      <c r="U88" s="278"/>
      <c r="V88" s="279">
        <f t="shared" si="7"/>
        <v>98.86485018650708</v>
      </c>
      <c r="W88" s="277"/>
      <c r="X88" s="279">
        <f t="shared" si="13"/>
        <v>98.86485018650708</v>
      </c>
      <c r="Y88" s="277"/>
      <c r="Z88" s="276"/>
      <c r="AA88" s="276"/>
    </row>
    <row r="89" spans="1:27" ht="11.25">
      <c r="A89" s="275" t="s">
        <v>259</v>
      </c>
      <c r="B89" s="276" t="s">
        <v>220</v>
      </c>
      <c r="C89" s="277">
        <f t="shared" si="9"/>
        <v>946.29</v>
      </c>
      <c r="D89" s="277"/>
      <c r="E89" s="277">
        <f>'[3]BS56'!C87/1000000</f>
        <v>946.29</v>
      </c>
      <c r="F89" s="277"/>
      <c r="G89" s="277"/>
      <c r="H89" s="277"/>
      <c r="I89" s="277"/>
      <c r="J89" s="277"/>
      <c r="K89" s="277"/>
      <c r="L89" s="277">
        <f t="shared" si="10"/>
        <v>0</v>
      </c>
      <c r="M89" s="277"/>
      <c r="N89" s="277"/>
      <c r="O89" s="277">
        <f t="shared" si="11"/>
        <v>1142.375173</v>
      </c>
      <c r="P89" s="277"/>
      <c r="Q89" s="277">
        <f>'[3]BS56'!D87/1000000</f>
        <v>1142.375173</v>
      </c>
      <c r="R89" s="277">
        <f t="shared" si="12"/>
        <v>0</v>
      </c>
      <c r="S89" s="276"/>
      <c r="T89" s="276"/>
      <c r="U89" s="278"/>
      <c r="V89" s="279">
        <f t="shared" si="7"/>
        <v>120.72146730917584</v>
      </c>
      <c r="W89" s="277"/>
      <c r="X89" s="279">
        <f t="shared" si="13"/>
        <v>120.72146730917584</v>
      </c>
      <c r="Y89" s="277"/>
      <c r="Z89" s="276"/>
      <c r="AA89" s="276"/>
    </row>
    <row r="90" spans="1:27" ht="11.25">
      <c r="A90" s="275" t="s">
        <v>260</v>
      </c>
      <c r="B90" s="276" t="s">
        <v>221</v>
      </c>
      <c r="C90" s="277">
        <f t="shared" si="9"/>
        <v>1043.083</v>
      </c>
      <c r="D90" s="277"/>
      <c r="E90" s="277">
        <f>'[3]BS56'!C88/1000000</f>
        <v>1043.083</v>
      </c>
      <c r="F90" s="277"/>
      <c r="G90" s="277"/>
      <c r="H90" s="277"/>
      <c r="I90" s="277"/>
      <c r="J90" s="277"/>
      <c r="K90" s="277"/>
      <c r="L90" s="277">
        <f t="shared" si="10"/>
        <v>0</v>
      </c>
      <c r="M90" s="277"/>
      <c r="N90" s="277"/>
      <c r="O90" s="277">
        <f t="shared" si="11"/>
        <v>1021.945623</v>
      </c>
      <c r="P90" s="277"/>
      <c r="Q90" s="277">
        <f>'[3]BS56'!D88/1000000</f>
        <v>1021.945623</v>
      </c>
      <c r="R90" s="277">
        <f t="shared" si="12"/>
        <v>0</v>
      </c>
      <c r="S90" s="276"/>
      <c r="T90" s="276"/>
      <c r="U90" s="278"/>
      <c r="V90" s="279">
        <f t="shared" si="7"/>
        <v>97.97356710827421</v>
      </c>
      <c r="W90" s="277"/>
      <c r="X90" s="279">
        <f t="shared" si="13"/>
        <v>97.97356710827421</v>
      </c>
      <c r="Y90" s="277"/>
      <c r="Z90" s="276"/>
      <c r="AA90" s="276"/>
    </row>
    <row r="91" spans="1:27" ht="11.25">
      <c r="A91" s="275" t="s">
        <v>261</v>
      </c>
      <c r="B91" s="276" t="s">
        <v>223</v>
      </c>
      <c r="C91" s="277">
        <f t="shared" si="9"/>
        <v>217.2016</v>
      </c>
      <c r="D91" s="277"/>
      <c r="E91" s="277">
        <f>'[3]BS56'!C89/1000000</f>
        <v>217.2016</v>
      </c>
      <c r="F91" s="277"/>
      <c r="G91" s="277"/>
      <c r="H91" s="277"/>
      <c r="I91" s="277"/>
      <c r="J91" s="277"/>
      <c r="K91" s="277"/>
      <c r="L91" s="277">
        <f t="shared" si="10"/>
        <v>0</v>
      </c>
      <c r="M91" s="277"/>
      <c r="N91" s="277"/>
      <c r="O91" s="277">
        <f t="shared" si="11"/>
        <v>222.040199</v>
      </c>
      <c r="P91" s="277"/>
      <c r="Q91" s="277">
        <f>'[3]BS56'!D89/1000000</f>
        <v>222.040199</v>
      </c>
      <c r="R91" s="277">
        <f>S91+T91</f>
        <v>0</v>
      </c>
      <c r="S91" s="276"/>
      <c r="T91" s="276"/>
      <c r="U91" s="276"/>
      <c r="V91" s="279">
        <f t="shared" si="7"/>
        <v>102.22769951970886</v>
      </c>
      <c r="W91" s="277"/>
      <c r="X91" s="279">
        <f t="shared" si="13"/>
        <v>102.22769951970886</v>
      </c>
      <c r="Y91" s="277"/>
      <c r="Z91" s="276"/>
      <c r="AA91" s="276"/>
    </row>
    <row r="92" spans="1:27" ht="11.25">
      <c r="A92" s="275" t="s">
        <v>262</v>
      </c>
      <c r="B92" s="276" t="s">
        <v>222</v>
      </c>
      <c r="C92" s="277">
        <f t="shared" si="9"/>
        <v>196.1616</v>
      </c>
      <c r="D92" s="277"/>
      <c r="E92" s="277">
        <f>'[3]BS56'!C90/1000000</f>
        <v>196.1616</v>
      </c>
      <c r="F92" s="277"/>
      <c r="G92" s="277"/>
      <c r="H92" s="277"/>
      <c r="I92" s="277"/>
      <c r="J92" s="277"/>
      <c r="K92" s="277"/>
      <c r="L92" s="277">
        <f t="shared" si="10"/>
        <v>0</v>
      </c>
      <c r="M92" s="277"/>
      <c r="N92" s="277"/>
      <c r="O92" s="277">
        <f t="shared" si="11"/>
        <v>244.354165</v>
      </c>
      <c r="P92" s="277"/>
      <c r="Q92" s="277">
        <f>'[3]BS56'!D90/1000000</f>
        <v>244.354165</v>
      </c>
      <c r="R92" s="277">
        <f>S92+T92</f>
        <v>0</v>
      </c>
      <c r="S92" s="276"/>
      <c r="T92" s="276"/>
      <c r="U92" s="276"/>
      <c r="V92" s="279">
        <f t="shared" si="7"/>
        <v>124.56778747726365</v>
      </c>
      <c r="W92" s="277"/>
      <c r="X92" s="279">
        <f t="shared" si="13"/>
        <v>124.56778747726365</v>
      </c>
      <c r="Y92" s="277"/>
      <c r="Z92" s="276"/>
      <c r="AA92" s="276"/>
    </row>
    <row r="93" spans="1:27" ht="11.25">
      <c r="A93" s="275" t="s">
        <v>263</v>
      </c>
      <c r="B93" s="276" t="s">
        <v>416</v>
      </c>
      <c r="C93" s="277">
        <f t="shared" si="9"/>
        <v>52.272</v>
      </c>
      <c r="D93" s="277"/>
      <c r="E93" s="277">
        <f>'[3]BS56'!C91/1000000</f>
        <v>52.272</v>
      </c>
      <c r="F93" s="277"/>
      <c r="G93" s="277"/>
      <c r="H93" s="277"/>
      <c r="I93" s="277"/>
      <c r="J93" s="277"/>
      <c r="K93" s="277"/>
      <c r="L93" s="277">
        <f t="shared" si="10"/>
        <v>0</v>
      </c>
      <c r="M93" s="277"/>
      <c r="N93" s="277"/>
      <c r="O93" s="277">
        <f t="shared" si="11"/>
        <v>91.707432</v>
      </c>
      <c r="P93" s="277"/>
      <c r="Q93" s="277">
        <f>'[3]BS56'!D91/1000000</f>
        <v>91.707432</v>
      </c>
      <c r="R93" s="277">
        <f>S93+T93</f>
        <v>0</v>
      </c>
      <c r="S93" s="276"/>
      <c r="T93" s="276"/>
      <c r="U93" s="276"/>
      <c r="V93" s="279">
        <f t="shared" si="7"/>
        <v>175.4427456382002</v>
      </c>
      <c r="W93" s="277"/>
      <c r="X93" s="279">
        <f t="shared" si="13"/>
        <v>175.4427456382002</v>
      </c>
      <c r="Y93" s="277"/>
      <c r="Z93" s="276"/>
      <c r="AA93" s="276"/>
    </row>
    <row r="94" spans="1:27" ht="11.25">
      <c r="A94" s="275" t="s">
        <v>264</v>
      </c>
      <c r="B94" s="276" t="s">
        <v>417</v>
      </c>
      <c r="C94" s="277">
        <f t="shared" si="9"/>
        <v>146.3616</v>
      </c>
      <c r="D94" s="277"/>
      <c r="E94" s="277">
        <f>'[3]BS56'!C92/1000000</f>
        <v>146.3616</v>
      </c>
      <c r="F94" s="277"/>
      <c r="G94" s="277"/>
      <c r="H94" s="277"/>
      <c r="I94" s="277"/>
      <c r="J94" s="277"/>
      <c r="K94" s="277"/>
      <c r="L94" s="277">
        <f t="shared" si="10"/>
        <v>0</v>
      </c>
      <c r="M94" s="277"/>
      <c r="N94" s="277"/>
      <c r="O94" s="277">
        <f t="shared" si="11"/>
        <v>151.8048</v>
      </c>
      <c r="P94" s="277"/>
      <c r="Q94" s="277">
        <f>'[3]BS56'!D92/1000000</f>
        <v>151.8048</v>
      </c>
      <c r="R94" s="277">
        <f>S94+T94</f>
        <v>0</v>
      </c>
      <c r="S94" s="276"/>
      <c r="T94" s="276"/>
      <c r="U94" s="276"/>
      <c r="V94" s="279">
        <f t="shared" si="7"/>
        <v>103.71900826446281</v>
      </c>
      <c r="W94" s="277"/>
      <c r="X94" s="279">
        <f t="shared" si="13"/>
        <v>103.71900826446281</v>
      </c>
      <c r="Y94" s="277"/>
      <c r="Z94" s="276"/>
      <c r="AA94" s="276"/>
    </row>
    <row r="95" spans="1:27" ht="11.25">
      <c r="A95" s="275" t="s">
        <v>265</v>
      </c>
      <c r="B95" s="276" t="s">
        <v>224</v>
      </c>
      <c r="C95" s="277">
        <f t="shared" si="9"/>
        <v>66.519888</v>
      </c>
      <c r="D95" s="277"/>
      <c r="E95" s="277">
        <f>'[3]BS56'!C93/1000000</f>
        <v>66.519888</v>
      </c>
      <c r="F95" s="277"/>
      <c r="G95" s="277"/>
      <c r="H95" s="277"/>
      <c r="I95" s="277"/>
      <c r="J95" s="277"/>
      <c r="K95" s="277"/>
      <c r="L95" s="277">
        <f t="shared" si="10"/>
        <v>0</v>
      </c>
      <c r="M95" s="277"/>
      <c r="N95" s="277"/>
      <c r="O95" s="277">
        <f t="shared" si="11"/>
        <v>57.255747</v>
      </c>
      <c r="P95" s="277"/>
      <c r="Q95" s="277">
        <f>'[3]BS56'!D93/1000000</f>
        <v>57.255747</v>
      </c>
      <c r="R95" s="277"/>
      <c r="S95" s="276"/>
      <c r="T95" s="276"/>
      <c r="U95" s="276"/>
      <c r="V95" s="279">
        <f t="shared" si="7"/>
        <v>86.07312598000767</v>
      </c>
      <c r="W95" s="277"/>
      <c r="X95" s="279">
        <f t="shared" si="13"/>
        <v>86.07312598000767</v>
      </c>
      <c r="Y95" s="277"/>
      <c r="Z95" s="276"/>
      <c r="AA95" s="276"/>
    </row>
    <row r="96" spans="1:27" ht="11.25">
      <c r="A96" s="275" t="s">
        <v>266</v>
      </c>
      <c r="B96" s="276" t="s">
        <v>225</v>
      </c>
      <c r="C96" s="277">
        <f t="shared" si="9"/>
        <v>36.6</v>
      </c>
      <c r="D96" s="277"/>
      <c r="E96" s="277">
        <f>'[3]BS56'!C94/1000000</f>
        <v>36.6</v>
      </c>
      <c r="F96" s="277"/>
      <c r="G96" s="277"/>
      <c r="H96" s="277"/>
      <c r="I96" s="277"/>
      <c r="J96" s="277"/>
      <c r="K96" s="277"/>
      <c r="L96" s="277">
        <f t="shared" si="10"/>
        <v>0</v>
      </c>
      <c r="M96" s="277"/>
      <c r="N96" s="277"/>
      <c r="O96" s="277">
        <f t="shared" si="11"/>
        <v>36.57355</v>
      </c>
      <c r="P96" s="277"/>
      <c r="Q96" s="277">
        <f>'[3]BS56'!D94/1000000</f>
        <v>36.57355</v>
      </c>
      <c r="R96" s="277"/>
      <c r="S96" s="276"/>
      <c r="T96" s="276"/>
      <c r="U96" s="276"/>
      <c r="V96" s="279">
        <f t="shared" si="7"/>
        <v>99.92773224043715</v>
      </c>
      <c r="W96" s="277"/>
      <c r="X96" s="279">
        <f t="shared" si="13"/>
        <v>99.92773224043715</v>
      </c>
      <c r="Y96" s="277"/>
      <c r="Z96" s="276"/>
      <c r="AA96" s="276"/>
    </row>
    <row r="97" spans="1:27" ht="11.25">
      <c r="A97" s="275" t="s">
        <v>267</v>
      </c>
      <c r="B97" s="276" t="s">
        <v>418</v>
      </c>
      <c r="C97" s="277">
        <f t="shared" si="9"/>
        <v>0</v>
      </c>
      <c r="D97" s="277"/>
      <c r="E97" s="277">
        <f>'[3]BS56'!C95/1000000</f>
        <v>0</v>
      </c>
      <c r="F97" s="277"/>
      <c r="G97" s="277"/>
      <c r="H97" s="277"/>
      <c r="I97" s="277"/>
      <c r="J97" s="277"/>
      <c r="K97" s="277"/>
      <c r="L97" s="277">
        <f t="shared" si="10"/>
        <v>0</v>
      </c>
      <c r="M97" s="277"/>
      <c r="N97" s="277"/>
      <c r="O97" s="277">
        <f t="shared" si="11"/>
        <v>670.168865</v>
      </c>
      <c r="P97" s="277"/>
      <c r="Q97" s="277">
        <f>'[3]BS56'!D95/1000000</f>
        <v>670.168865</v>
      </c>
      <c r="R97" s="277">
        <f>S97+T97</f>
        <v>0</v>
      </c>
      <c r="S97" s="276"/>
      <c r="T97" s="276"/>
      <c r="U97" s="276"/>
      <c r="V97" s="279"/>
      <c r="W97" s="277"/>
      <c r="X97" s="279"/>
      <c r="Y97" s="277"/>
      <c r="Z97" s="276"/>
      <c r="AA97" s="276"/>
    </row>
    <row r="98" spans="1:27" ht="11.25">
      <c r="A98" s="275" t="s">
        <v>268</v>
      </c>
      <c r="B98" s="276" t="s">
        <v>250</v>
      </c>
      <c r="C98" s="277">
        <f t="shared" si="9"/>
        <v>0</v>
      </c>
      <c r="D98" s="277"/>
      <c r="E98" s="277">
        <f>'[3]BS56'!C96/1000000</f>
        <v>0</v>
      </c>
      <c r="F98" s="277"/>
      <c r="G98" s="277"/>
      <c r="H98" s="277"/>
      <c r="I98" s="277"/>
      <c r="J98" s="277"/>
      <c r="K98" s="277"/>
      <c r="L98" s="277">
        <f t="shared" si="10"/>
        <v>0</v>
      </c>
      <c r="M98" s="277"/>
      <c r="N98" s="277"/>
      <c r="O98" s="277">
        <f t="shared" si="11"/>
        <v>379.299696</v>
      </c>
      <c r="P98" s="277"/>
      <c r="Q98" s="277">
        <f>'[3]BS56'!D96/1000000</f>
        <v>379.299696</v>
      </c>
      <c r="R98" s="277">
        <f>S98+T98</f>
        <v>0</v>
      </c>
      <c r="S98" s="276"/>
      <c r="T98" s="276"/>
      <c r="U98" s="276"/>
      <c r="V98" s="279"/>
      <c r="W98" s="277"/>
      <c r="X98" s="279"/>
      <c r="Y98" s="277"/>
      <c r="Z98" s="276"/>
      <c r="AA98" s="276"/>
    </row>
    <row r="99" spans="1:27" ht="11.25">
      <c r="A99" s="275" t="s">
        <v>269</v>
      </c>
      <c r="B99" s="276" t="s">
        <v>249</v>
      </c>
      <c r="C99" s="277">
        <f t="shared" si="9"/>
        <v>0</v>
      </c>
      <c r="D99" s="277"/>
      <c r="E99" s="277">
        <f>'[3]BS56'!C97/1000000</f>
        <v>0</v>
      </c>
      <c r="F99" s="277"/>
      <c r="G99" s="277"/>
      <c r="H99" s="277"/>
      <c r="I99" s="277"/>
      <c r="J99" s="277"/>
      <c r="K99" s="277"/>
      <c r="L99" s="277">
        <f t="shared" si="10"/>
        <v>0</v>
      </c>
      <c r="M99" s="277"/>
      <c r="N99" s="277"/>
      <c r="O99" s="277">
        <f t="shared" si="11"/>
        <v>109</v>
      </c>
      <c r="P99" s="277"/>
      <c r="Q99" s="277">
        <f>'[3]BS56'!D97/1000000</f>
        <v>109</v>
      </c>
      <c r="R99" s="277">
        <f>S99+T99</f>
        <v>0</v>
      </c>
      <c r="S99" s="276"/>
      <c r="T99" s="276"/>
      <c r="U99" s="276"/>
      <c r="V99" s="279"/>
      <c r="W99" s="277"/>
      <c r="X99" s="279"/>
      <c r="Y99" s="277"/>
      <c r="Z99" s="276"/>
      <c r="AA99" s="276"/>
    </row>
    <row r="100" spans="1:27" ht="11.25">
      <c r="A100" s="275" t="s">
        <v>270</v>
      </c>
      <c r="B100" s="276" t="s">
        <v>228</v>
      </c>
      <c r="C100" s="277">
        <f t="shared" si="9"/>
        <v>12848</v>
      </c>
      <c r="D100" s="277"/>
      <c r="E100" s="277">
        <f>'[3]BS56'!C98/1000000</f>
        <v>12848</v>
      </c>
      <c r="F100" s="277"/>
      <c r="G100" s="277"/>
      <c r="H100" s="277"/>
      <c r="I100" s="277"/>
      <c r="J100" s="277"/>
      <c r="K100" s="277"/>
      <c r="L100" s="277">
        <f t="shared" si="10"/>
        <v>0</v>
      </c>
      <c r="M100" s="277"/>
      <c r="N100" s="277"/>
      <c r="O100" s="277">
        <f t="shared" si="11"/>
        <v>11962.943025</v>
      </c>
      <c r="P100" s="277"/>
      <c r="Q100" s="277">
        <f>'[3]BS56'!D98/1000000</f>
        <v>11962.943025</v>
      </c>
      <c r="R100" s="277">
        <f>S100+T100</f>
        <v>0</v>
      </c>
      <c r="S100" s="276"/>
      <c r="T100" s="276"/>
      <c r="U100" s="276"/>
      <c r="V100" s="279"/>
      <c r="W100" s="277"/>
      <c r="X100" s="279"/>
      <c r="Y100" s="277"/>
      <c r="Z100" s="276"/>
      <c r="AA100" s="276"/>
    </row>
    <row r="101" spans="1:27" ht="11.25">
      <c r="A101" s="275" t="s">
        <v>271</v>
      </c>
      <c r="B101" s="276" t="s">
        <v>251</v>
      </c>
      <c r="C101" s="277">
        <f t="shared" si="9"/>
        <v>0</v>
      </c>
      <c r="D101" s="277"/>
      <c r="E101" s="277">
        <f>'[3]BS56'!C99/1000000</f>
        <v>0</v>
      </c>
      <c r="F101" s="277"/>
      <c r="G101" s="277"/>
      <c r="H101" s="277"/>
      <c r="I101" s="277"/>
      <c r="J101" s="277"/>
      <c r="K101" s="277"/>
      <c r="L101" s="277">
        <f t="shared" si="10"/>
        <v>0</v>
      </c>
      <c r="M101" s="277"/>
      <c r="N101" s="277"/>
      <c r="O101" s="277">
        <f t="shared" si="11"/>
        <v>198.8</v>
      </c>
      <c r="P101" s="277"/>
      <c r="Q101" s="277">
        <f>'[3]BS56'!D99/1000000</f>
        <v>198.8</v>
      </c>
      <c r="R101" s="277"/>
      <c r="S101" s="276"/>
      <c r="T101" s="276"/>
      <c r="U101" s="276"/>
      <c r="V101" s="279"/>
      <c r="W101" s="277"/>
      <c r="X101" s="279"/>
      <c r="Y101" s="277"/>
      <c r="Z101" s="276"/>
      <c r="AA101" s="276"/>
    </row>
    <row r="102" spans="1:27" ht="11.25">
      <c r="A102" s="275" t="s">
        <v>272</v>
      </c>
      <c r="B102" s="276" t="s">
        <v>248</v>
      </c>
      <c r="C102" s="277">
        <f t="shared" si="9"/>
        <v>102</v>
      </c>
      <c r="D102" s="277"/>
      <c r="E102" s="277">
        <f>'[3]BS56'!C100/1000000</f>
        <v>102</v>
      </c>
      <c r="F102" s="277"/>
      <c r="G102" s="277"/>
      <c r="H102" s="277"/>
      <c r="I102" s="277"/>
      <c r="J102" s="277"/>
      <c r="K102" s="277"/>
      <c r="L102" s="277">
        <f t="shared" si="10"/>
        <v>0</v>
      </c>
      <c r="M102" s="277"/>
      <c r="N102" s="277"/>
      <c r="O102" s="277">
        <f t="shared" si="11"/>
        <v>110.4</v>
      </c>
      <c r="P102" s="277"/>
      <c r="Q102" s="277">
        <f>'[3]BS56'!D100/1000000</f>
        <v>110.4</v>
      </c>
      <c r="R102" s="277"/>
      <c r="S102" s="276"/>
      <c r="T102" s="276"/>
      <c r="U102" s="276"/>
      <c r="V102" s="279">
        <f>O102/C102*100</f>
        <v>108.23529411764707</v>
      </c>
      <c r="W102" s="277"/>
      <c r="X102" s="279">
        <f>Q102/E102*100</f>
        <v>108.23529411764707</v>
      </c>
      <c r="Y102" s="277"/>
      <c r="Z102" s="276"/>
      <c r="AA102" s="276"/>
    </row>
    <row r="103" spans="1:27" ht="11.25">
      <c r="A103" s="275" t="s">
        <v>273</v>
      </c>
      <c r="B103" s="276" t="s">
        <v>245</v>
      </c>
      <c r="C103" s="277">
        <f t="shared" si="9"/>
        <v>882</v>
      </c>
      <c r="D103" s="277"/>
      <c r="E103" s="277">
        <f>'[3]BS56'!C101/1000000</f>
        <v>882</v>
      </c>
      <c r="F103" s="277"/>
      <c r="G103" s="277"/>
      <c r="H103" s="277"/>
      <c r="I103" s="277"/>
      <c r="J103" s="277"/>
      <c r="K103" s="277"/>
      <c r="L103" s="277">
        <f t="shared" si="10"/>
        <v>0</v>
      </c>
      <c r="M103" s="277"/>
      <c r="N103" s="277"/>
      <c r="O103" s="277">
        <f t="shared" si="11"/>
        <v>889.82</v>
      </c>
      <c r="P103" s="277"/>
      <c r="Q103" s="277">
        <f>'[3]BS56'!D101/1000000</f>
        <v>889.82</v>
      </c>
      <c r="R103" s="277"/>
      <c r="S103" s="276"/>
      <c r="T103" s="276"/>
      <c r="U103" s="276"/>
      <c r="V103" s="279">
        <f>O103/C103*100</f>
        <v>100.88662131519274</v>
      </c>
      <c r="W103" s="277"/>
      <c r="X103" s="279">
        <f>Q103/E103*100</f>
        <v>100.88662131519274</v>
      </c>
      <c r="Y103" s="277"/>
      <c r="Z103" s="276"/>
      <c r="AA103" s="276"/>
    </row>
    <row r="104" spans="1:27" ht="11.25">
      <c r="A104" s="275" t="s">
        <v>274</v>
      </c>
      <c r="B104" s="276" t="s">
        <v>246</v>
      </c>
      <c r="C104" s="277">
        <f t="shared" si="9"/>
        <v>612</v>
      </c>
      <c r="D104" s="277"/>
      <c r="E104" s="277">
        <f>'[3]BS56'!C102/1000000</f>
        <v>612</v>
      </c>
      <c r="F104" s="277"/>
      <c r="G104" s="277"/>
      <c r="H104" s="277"/>
      <c r="I104" s="277"/>
      <c r="J104" s="277"/>
      <c r="K104" s="277"/>
      <c r="L104" s="277">
        <f t="shared" si="10"/>
        <v>0</v>
      </c>
      <c r="M104" s="277"/>
      <c r="N104" s="277"/>
      <c r="O104" s="277">
        <f t="shared" si="11"/>
        <v>685.169601</v>
      </c>
      <c r="P104" s="277"/>
      <c r="Q104" s="277">
        <f>'[3]BS56'!D102/1000000</f>
        <v>685.169601</v>
      </c>
      <c r="R104" s="277">
        <f>S104+T104</f>
        <v>0</v>
      </c>
      <c r="S104" s="276"/>
      <c r="T104" s="276"/>
      <c r="U104" s="276"/>
      <c r="V104" s="279">
        <f>O104/C104*100</f>
        <v>111.95581715686274</v>
      </c>
      <c r="W104" s="277"/>
      <c r="X104" s="279">
        <f>Q104/E104*100</f>
        <v>111.95581715686274</v>
      </c>
      <c r="Y104" s="277"/>
      <c r="Z104" s="276"/>
      <c r="AA104" s="276"/>
    </row>
    <row r="105" spans="1:27" ht="11.25">
      <c r="A105" s="275" t="s">
        <v>275</v>
      </c>
      <c r="B105" s="276" t="s">
        <v>247</v>
      </c>
      <c r="C105" s="277">
        <f t="shared" si="9"/>
        <v>540</v>
      </c>
      <c r="D105" s="277"/>
      <c r="E105" s="277">
        <f>'[3]BS56'!C103/1000000</f>
        <v>540</v>
      </c>
      <c r="F105" s="277"/>
      <c r="G105" s="277"/>
      <c r="H105" s="277"/>
      <c r="I105" s="277"/>
      <c r="J105" s="277"/>
      <c r="K105" s="277"/>
      <c r="L105" s="277">
        <f t="shared" si="10"/>
        <v>0</v>
      </c>
      <c r="M105" s="277"/>
      <c r="N105" s="277"/>
      <c r="O105" s="277">
        <f t="shared" si="11"/>
        <v>532.1</v>
      </c>
      <c r="P105" s="277"/>
      <c r="Q105" s="277">
        <f>'[3]BS56'!D103/1000000</f>
        <v>532.1</v>
      </c>
      <c r="R105" s="277">
        <f>S105+T105</f>
        <v>0</v>
      </c>
      <c r="S105" s="276"/>
      <c r="T105" s="276"/>
      <c r="U105" s="276"/>
      <c r="V105" s="279">
        <f>O105/C105*100</f>
        <v>98.53703703703704</v>
      </c>
      <c r="W105" s="277"/>
      <c r="X105" s="279">
        <f>Q105/E105*100</f>
        <v>98.53703703703704</v>
      </c>
      <c r="Y105" s="277"/>
      <c r="Z105" s="276"/>
      <c r="AA105" s="276"/>
    </row>
    <row r="106" spans="1:27" ht="11.25">
      <c r="A106" s="275" t="s">
        <v>276</v>
      </c>
      <c r="B106" s="276" t="s">
        <v>227</v>
      </c>
      <c r="C106" s="277">
        <f t="shared" si="9"/>
        <v>86562.708637</v>
      </c>
      <c r="D106" s="277">
        <f>'[2]55'!$C$16/1000000</f>
        <v>51</v>
      </c>
      <c r="E106" s="277">
        <f>'[3]BS56'!C104/1000000</f>
        <v>86511.708637</v>
      </c>
      <c r="F106" s="277"/>
      <c r="G106" s="277"/>
      <c r="H106" s="277"/>
      <c r="I106" s="277"/>
      <c r="J106" s="277"/>
      <c r="K106" s="277"/>
      <c r="L106" s="277"/>
      <c r="M106" s="277"/>
      <c r="N106" s="277"/>
      <c r="O106" s="277">
        <f t="shared" si="11"/>
        <v>92572.09833299999</v>
      </c>
      <c r="P106" s="277">
        <f>'[2]55'!$D$16/1000000</f>
        <v>50.073014</v>
      </c>
      <c r="Q106" s="277">
        <f>'[3]BS56'!D104/1000000</f>
        <v>92522.025319</v>
      </c>
      <c r="R106" s="277"/>
      <c r="S106" s="276"/>
      <c r="T106" s="276"/>
      <c r="U106" s="276"/>
      <c r="V106" s="279">
        <f>O106/C106*100</f>
        <v>106.94223851196745</v>
      </c>
      <c r="W106" s="277">
        <f>P106/D106*100</f>
        <v>98.18238039215686</v>
      </c>
      <c r="X106" s="279">
        <f>Q106/E106*100</f>
        <v>106.94740258479816</v>
      </c>
      <c r="Y106" s="277"/>
      <c r="Z106" s="276"/>
      <c r="AA106" s="276"/>
    </row>
    <row r="107" spans="1:27" ht="11.25">
      <c r="A107" s="275" t="s">
        <v>277</v>
      </c>
      <c r="B107" s="276" t="s">
        <v>229</v>
      </c>
      <c r="C107" s="277">
        <f t="shared" si="9"/>
        <v>0</v>
      </c>
      <c r="D107" s="277"/>
      <c r="E107" s="277">
        <f>'[3]BS56'!C105/1000000</f>
        <v>0</v>
      </c>
      <c r="F107" s="277"/>
      <c r="G107" s="277"/>
      <c r="H107" s="277"/>
      <c r="I107" s="277"/>
      <c r="J107" s="277"/>
      <c r="K107" s="277"/>
      <c r="L107" s="277">
        <f t="shared" si="10"/>
        <v>0</v>
      </c>
      <c r="M107" s="277"/>
      <c r="N107" s="277"/>
      <c r="O107" s="277">
        <f t="shared" si="11"/>
        <v>29.547</v>
      </c>
      <c r="P107" s="277"/>
      <c r="Q107" s="277">
        <f>'[3]BS56'!D105/1000000</f>
        <v>29.547</v>
      </c>
      <c r="R107" s="277">
        <f t="shared" si="12"/>
        <v>0</v>
      </c>
      <c r="S107" s="276"/>
      <c r="T107" s="276"/>
      <c r="U107" s="276"/>
      <c r="V107" s="279"/>
      <c r="W107" s="277"/>
      <c r="X107" s="279"/>
      <c r="Y107" s="277"/>
      <c r="Z107" s="276"/>
      <c r="AA107" s="276"/>
    </row>
    <row r="108" spans="1:27" ht="11.25">
      <c r="A108" s="275" t="s">
        <v>278</v>
      </c>
      <c r="B108" s="276" t="s">
        <v>230</v>
      </c>
      <c r="C108" s="277">
        <f t="shared" si="9"/>
        <v>0</v>
      </c>
      <c r="D108" s="277"/>
      <c r="E108" s="277">
        <f>'[3]BS56'!C106/1000000</f>
        <v>0</v>
      </c>
      <c r="F108" s="277"/>
      <c r="G108" s="277"/>
      <c r="H108" s="277"/>
      <c r="I108" s="277"/>
      <c r="J108" s="277"/>
      <c r="K108" s="277"/>
      <c r="L108" s="277">
        <f t="shared" si="10"/>
        <v>0</v>
      </c>
      <c r="M108" s="277"/>
      <c r="N108" s="277"/>
      <c r="O108" s="277">
        <f t="shared" si="11"/>
        <v>35.133</v>
      </c>
      <c r="P108" s="277"/>
      <c r="Q108" s="277">
        <f>'[3]BS56'!D106/1000000</f>
        <v>35.133</v>
      </c>
      <c r="R108" s="277">
        <f t="shared" si="12"/>
        <v>0</v>
      </c>
      <c r="S108" s="276"/>
      <c r="T108" s="276"/>
      <c r="U108" s="276"/>
      <c r="V108" s="279"/>
      <c r="W108" s="277"/>
      <c r="X108" s="279"/>
      <c r="Y108" s="277"/>
      <c r="Z108" s="276"/>
      <c r="AA108" s="276"/>
    </row>
    <row r="109" spans="1:27" ht="11.25">
      <c r="A109" s="275" t="s">
        <v>279</v>
      </c>
      <c r="B109" s="276" t="s">
        <v>231</v>
      </c>
      <c r="C109" s="277">
        <f t="shared" si="9"/>
        <v>0</v>
      </c>
      <c r="D109" s="277"/>
      <c r="E109" s="277">
        <f>'[3]BS56'!C107/1000000</f>
        <v>0</v>
      </c>
      <c r="F109" s="277"/>
      <c r="G109" s="277"/>
      <c r="H109" s="277"/>
      <c r="I109" s="277"/>
      <c r="J109" s="277"/>
      <c r="K109" s="277"/>
      <c r="L109" s="277">
        <f t="shared" si="10"/>
        <v>0</v>
      </c>
      <c r="M109" s="277"/>
      <c r="N109" s="277"/>
      <c r="O109" s="277">
        <f t="shared" si="11"/>
        <v>46.452</v>
      </c>
      <c r="P109" s="277"/>
      <c r="Q109" s="277">
        <f>'[3]BS56'!D107/1000000</f>
        <v>46.452</v>
      </c>
      <c r="R109" s="277">
        <f t="shared" si="12"/>
        <v>0</v>
      </c>
      <c r="S109" s="276"/>
      <c r="T109" s="276"/>
      <c r="U109" s="276"/>
      <c r="V109" s="279"/>
      <c r="W109" s="277"/>
      <c r="X109" s="279"/>
      <c r="Y109" s="277"/>
      <c r="Z109" s="276"/>
      <c r="AA109" s="276"/>
    </row>
    <row r="110" spans="1:27" ht="11.25">
      <c r="A110" s="275" t="s">
        <v>280</v>
      </c>
      <c r="B110" s="276" t="s">
        <v>232</v>
      </c>
      <c r="C110" s="277">
        <f t="shared" si="9"/>
        <v>0</v>
      </c>
      <c r="D110" s="277"/>
      <c r="E110" s="277">
        <f>'[3]BS56'!C108/1000000</f>
        <v>0</v>
      </c>
      <c r="F110" s="277"/>
      <c r="G110" s="277"/>
      <c r="H110" s="277"/>
      <c r="I110" s="277"/>
      <c r="J110" s="277"/>
      <c r="K110" s="277"/>
      <c r="L110" s="277">
        <f t="shared" si="10"/>
        <v>0</v>
      </c>
      <c r="M110" s="277"/>
      <c r="N110" s="277"/>
      <c r="O110" s="277">
        <f t="shared" si="11"/>
        <v>71.883</v>
      </c>
      <c r="P110" s="277"/>
      <c r="Q110" s="277">
        <f>'[3]BS56'!D108/1000000</f>
        <v>71.883</v>
      </c>
      <c r="R110" s="277">
        <f t="shared" si="12"/>
        <v>0</v>
      </c>
      <c r="S110" s="276"/>
      <c r="T110" s="276"/>
      <c r="U110" s="276"/>
      <c r="V110" s="279"/>
      <c r="W110" s="277"/>
      <c r="X110" s="279"/>
      <c r="Y110" s="277"/>
      <c r="Z110" s="276"/>
      <c r="AA110" s="276"/>
    </row>
    <row r="111" spans="1:27" ht="11.25">
      <c r="A111" s="275" t="s">
        <v>281</v>
      </c>
      <c r="B111" s="276" t="s">
        <v>233</v>
      </c>
      <c r="C111" s="277">
        <f t="shared" si="9"/>
        <v>0</v>
      </c>
      <c r="D111" s="277"/>
      <c r="E111" s="277">
        <f>'[3]BS56'!C109/1000000</f>
        <v>0</v>
      </c>
      <c r="F111" s="277"/>
      <c r="G111" s="277"/>
      <c r="H111" s="277"/>
      <c r="I111" s="277"/>
      <c r="J111" s="277"/>
      <c r="K111" s="277"/>
      <c r="L111" s="277">
        <f t="shared" si="10"/>
        <v>0</v>
      </c>
      <c r="M111" s="277"/>
      <c r="N111" s="277"/>
      <c r="O111" s="277">
        <f t="shared" si="11"/>
        <v>87.318</v>
      </c>
      <c r="P111" s="277"/>
      <c r="Q111" s="277">
        <f>'[3]BS56'!D109/1000000</f>
        <v>87.318</v>
      </c>
      <c r="R111" s="277">
        <f t="shared" si="12"/>
        <v>0</v>
      </c>
      <c r="S111" s="276"/>
      <c r="T111" s="276"/>
      <c r="U111" s="276"/>
      <c r="V111" s="279"/>
      <c r="W111" s="277"/>
      <c r="X111" s="279"/>
      <c r="Y111" s="277"/>
      <c r="Z111" s="276"/>
      <c r="AA111" s="276"/>
    </row>
    <row r="112" spans="1:27" ht="11.25">
      <c r="A112" s="275" t="s">
        <v>282</v>
      </c>
      <c r="B112" s="276" t="s">
        <v>234</v>
      </c>
      <c r="C112" s="277">
        <f t="shared" si="9"/>
        <v>30</v>
      </c>
      <c r="D112" s="277">
        <f>'[2]55'!$C$11/1000000</f>
        <v>30</v>
      </c>
      <c r="E112" s="277">
        <f>'[3]BS56'!C110/1000000</f>
        <v>0</v>
      </c>
      <c r="F112" s="277"/>
      <c r="G112" s="277"/>
      <c r="H112" s="277"/>
      <c r="I112" s="277"/>
      <c r="J112" s="277"/>
      <c r="K112" s="277"/>
      <c r="L112" s="277">
        <f t="shared" si="10"/>
        <v>0</v>
      </c>
      <c r="M112" s="277"/>
      <c r="N112" s="277"/>
      <c r="O112" s="277">
        <f t="shared" si="11"/>
        <v>91.797855</v>
      </c>
      <c r="P112" s="277">
        <f>'[2]55'!$D$11/1000000</f>
        <v>29.175855</v>
      </c>
      <c r="Q112" s="277">
        <f>'[3]BS56'!D110/1000000</f>
        <v>62.622</v>
      </c>
      <c r="R112" s="277">
        <f t="shared" si="12"/>
        <v>0</v>
      </c>
      <c r="S112" s="276"/>
      <c r="T112" s="276"/>
      <c r="U112" s="276"/>
      <c r="V112" s="279"/>
      <c r="W112" s="277">
        <f>P112/D112*100</f>
        <v>97.25285</v>
      </c>
      <c r="X112" s="279"/>
      <c r="Y112" s="277"/>
      <c r="Z112" s="276"/>
      <c r="AA112" s="276"/>
    </row>
    <row r="113" spans="1:27" ht="11.25">
      <c r="A113" s="275" t="s">
        <v>283</v>
      </c>
      <c r="B113" s="276" t="s">
        <v>235</v>
      </c>
      <c r="C113" s="277">
        <f>D113+L113+E113</f>
        <v>10</v>
      </c>
      <c r="D113" s="277">
        <f>'[2]55'!$C$12/1000000</f>
        <v>10</v>
      </c>
      <c r="E113" s="277">
        <f>'[3]BS56'!C111/1000000</f>
        <v>0</v>
      </c>
      <c r="F113" s="277"/>
      <c r="G113" s="277"/>
      <c r="H113" s="277"/>
      <c r="I113" s="277"/>
      <c r="J113" s="277"/>
      <c r="K113" s="277"/>
      <c r="L113" s="277">
        <f t="shared" si="10"/>
        <v>0</v>
      </c>
      <c r="M113" s="277"/>
      <c r="N113" s="277"/>
      <c r="O113" s="277">
        <f t="shared" si="11"/>
        <v>153.262</v>
      </c>
      <c r="P113" s="277">
        <f>'[2]55'!$D$12/1000000</f>
        <v>9.496</v>
      </c>
      <c r="Q113" s="277">
        <f>'[3]BS56'!D111/1000000</f>
        <v>143.766</v>
      </c>
      <c r="R113" s="277">
        <f t="shared" si="12"/>
        <v>0</v>
      </c>
      <c r="S113" s="276"/>
      <c r="T113" s="276"/>
      <c r="U113" s="276"/>
      <c r="V113" s="279"/>
      <c r="W113" s="277">
        <f>P113/D113*100</f>
        <v>94.96</v>
      </c>
      <c r="X113" s="279"/>
      <c r="Y113" s="277"/>
      <c r="Z113" s="276"/>
      <c r="AA113" s="276"/>
    </row>
    <row r="114" spans="1:27" ht="11.25">
      <c r="A114" s="275" t="s">
        <v>284</v>
      </c>
      <c r="B114" s="276" t="s">
        <v>236</v>
      </c>
      <c r="C114" s="277">
        <f t="shared" si="9"/>
        <v>0</v>
      </c>
      <c r="D114" s="277"/>
      <c r="E114" s="277">
        <f>'[3]BS56'!C112/1000000</f>
        <v>0</v>
      </c>
      <c r="F114" s="277"/>
      <c r="G114" s="277"/>
      <c r="H114" s="277"/>
      <c r="I114" s="277"/>
      <c r="J114" s="277"/>
      <c r="K114" s="277"/>
      <c r="L114" s="277">
        <f t="shared" si="10"/>
        <v>0</v>
      </c>
      <c r="M114" s="277"/>
      <c r="N114" s="277"/>
      <c r="O114" s="277">
        <f t="shared" si="11"/>
        <v>32.193</v>
      </c>
      <c r="P114" s="277"/>
      <c r="Q114" s="277">
        <f>'[3]BS56'!D112/1000000</f>
        <v>32.193</v>
      </c>
      <c r="R114" s="277">
        <f t="shared" si="12"/>
        <v>0</v>
      </c>
      <c r="S114" s="276"/>
      <c r="T114" s="276"/>
      <c r="U114" s="276"/>
      <c r="V114" s="279"/>
      <c r="W114" s="277"/>
      <c r="X114" s="279"/>
      <c r="Y114" s="277"/>
      <c r="Z114" s="276"/>
      <c r="AA114" s="276"/>
    </row>
    <row r="115" spans="1:27" ht="11.25">
      <c r="A115" s="275" t="s">
        <v>285</v>
      </c>
      <c r="B115" s="276" t="s">
        <v>237</v>
      </c>
      <c r="C115" s="277">
        <f t="shared" si="9"/>
        <v>0</v>
      </c>
      <c r="D115" s="277"/>
      <c r="E115" s="277">
        <f>'[3]BS56'!C113/1000000</f>
        <v>0</v>
      </c>
      <c r="F115" s="277"/>
      <c r="G115" s="277"/>
      <c r="H115" s="277"/>
      <c r="I115" s="277"/>
      <c r="J115" s="277"/>
      <c r="K115" s="277"/>
      <c r="L115" s="277">
        <f t="shared" si="10"/>
        <v>0</v>
      </c>
      <c r="M115" s="277"/>
      <c r="N115" s="277"/>
      <c r="O115" s="277">
        <f t="shared" si="11"/>
        <v>43.12</v>
      </c>
      <c r="P115" s="277"/>
      <c r="Q115" s="277">
        <f>'[3]BS56'!D113/1000000</f>
        <v>43.12</v>
      </c>
      <c r="R115" s="277">
        <f t="shared" si="12"/>
        <v>0</v>
      </c>
      <c r="S115" s="276"/>
      <c r="T115" s="276"/>
      <c r="U115" s="276"/>
      <c r="V115" s="279"/>
      <c r="W115" s="277"/>
      <c r="X115" s="279"/>
      <c r="Y115" s="277"/>
      <c r="Z115" s="276"/>
      <c r="AA115" s="276"/>
    </row>
    <row r="116" spans="1:27" ht="11.25">
      <c r="A116" s="275" t="s">
        <v>286</v>
      </c>
      <c r="B116" s="276" t="s">
        <v>238</v>
      </c>
      <c r="C116" s="277">
        <f t="shared" si="9"/>
        <v>0</v>
      </c>
      <c r="D116" s="277"/>
      <c r="E116" s="277">
        <f>'[3]BS56'!C114/1000000</f>
        <v>0</v>
      </c>
      <c r="F116" s="277"/>
      <c r="G116" s="277"/>
      <c r="H116" s="277"/>
      <c r="I116" s="277"/>
      <c r="J116" s="277"/>
      <c r="K116" s="277"/>
      <c r="L116" s="277">
        <f t="shared" si="10"/>
        <v>0</v>
      </c>
      <c r="M116" s="277"/>
      <c r="N116" s="277"/>
      <c r="O116" s="277">
        <f t="shared" si="11"/>
        <v>43.218</v>
      </c>
      <c r="P116" s="277"/>
      <c r="Q116" s="277">
        <f>'[3]BS56'!D114/1000000</f>
        <v>43.218</v>
      </c>
      <c r="R116" s="277">
        <f t="shared" si="12"/>
        <v>0</v>
      </c>
      <c r="S116" s="276"/>
      <c r="T116" s="276"/>
      <c r="U116" s="276"/>
      <c r="V116" s="279"/>
      <c r="W116" s="277"/>
      <c r="X116" s="279"/>
      <c r="Y116" s="277"/>
      <c r="Z116" s="276"/>
      <c r="AA116" s="276"/>
    </row>
    <row r="117" spans="1:27" ht="11.25">
      <c r="A117" s="275" t="s">
        <v>287</v>
      </c>
      <c r="B117" s="276" t="s">
        <v>239</v>
      </c>
      <c r="C117" s="277">
        <f t="shared" si="9"/>
        <v>0</v>
      </c>
      <c r="D117" s="277"/>
      <c r="E117" s="277">
        <f>'[3]BS56'!C115/1000000</f>
        <v>0</v>
      </c>
      <c r="F117" s="277"/>
      <c r="G117" s="277"/>
      <c r="H117" s="277"/>
      <c r="I117" s="277"/>
      <c r="J117" s="277"/>
      <c r="K117" s="277"/>
      <c r="L117" s="277">
        <f t="shared" si="10"/>
        <v>0</v>
      </c>
      <c r="M117" s="277"/>
      <c r="N117" s="277"/>
      <c r="O117" s="277">
        <f t="shared" si="11"/>
        <v>38.808</v>
      </c>
      <c r="P117" s="277"/>
      <c r="Q117" s="277">
        <f>'[3]BS56'!D115/1000000</f>
        <v>38.808</v>
      </c>
      <c r="R117" s="277">
        <f t="shared" si="12"/>
        <v>0</v>
      </c>
      <c r="S117" s="276"/>
      <c r="T117" s="276"/>
      <c r="U117" s="276"/>
      <c r="V117" s="279"/>
      <c r="W117" s="277"/>
      <c r="X117" s="279"/>
      <c r="Y117" s="277"/>
      <c r="Z117" s="276"/>
      <c r="AA117" s="276"/>
    </row>
    <row r="118" spans="1:27" ht="11.25">
      <c r="A118" s="275" t="s">
        <v>288</v>
      </c>
      <c r="B118" s="276" t="s">
        <v>240</v>
      </c>
      <c r="C118" s="277">
        <f t="shared" si="9"/>
        <v>0</v>
      </c>
      <c r="D118" s="277"/>
      <c r="E118" s="277">
        <f>'[3]BS56'!C116/1000000</f>
        <v>0</v>
      </c>
      <c r="F118" s="277"/>
      <c r="G118" s="277"/>
      <c r="H118" s="277"/>
      <c r="I118" s="277"/>
      <c r="J118" s="277"/>
      <c r="K118" s="277"/>
      <c r="L118" s="277">
        <f t="shared" si="10"/>
        <v>0</v>
      </c>
      <c r="M118" s="277"/>
      <c r="N118" s="277"/>
      <c r="O118" s="277">
        <f t="shared" si="11"/>
        <v>73.206</v>
      </c>
      <c r="P118" s="277"/>
      <c r="Q118" s="277">
        <f>'[3]BS56'!D116/1000000</f>
        <v>73.206</v>
      </c>
      <c r="R118" s="277">
        <f t="shared" si="12"/>
        <v>0</v>
      </c>
      <c r="S118" s="276"/>
      <c r="T118" s="276"/>
      <c r="U118" s="276"/>
      <c r="V118" s="279"/>
      <c r="W118" s="277"/>
      <c r="X118" s="279"/>
      <c r="Y118" s="277"/>
      <c r="Z118" s="276"/>
      <c r="AA118" s="276"/>
    </row>
    <row r="119" spans="1:27" ht="11.25">
      <c r="A119" s="275" t="s">
        <v>289</v>
      </c>
      <c r="B119" s="276" t="s">
        <v>241</v>
      </c>
      <c r="C119" s="277">
        <f t="shared" si="9"/>
        <v>0</v>
      </c>
      <c r="D119" s="277"/>
      <c r="E119" s="277">
        <f>'[3]BS56'!C117/1000000</f>
        <v>0</v>
      </c>
      <c r="F119" s="277"/>
      <c r="G119" s="277"/>
      <c r="H119" s="277"/>
      <c r="I119" s="277"/>
      <c r="J119" s="277"/>
      <c r="K119" s="277"/>
      <c r="L119" s="277">
        <f t="shared" si="10"/>
        <v>0</v>
      </c>
      <c r="M119" s="277"/>
      <c r="N119" s="277"/>
      <c r="O119" s="277">
        <f t="shared" si="11"/>
        <v>48.069</v>
      </c>
      <c r="P119" s="277"/>
      <c r="Q119" s="277">
        <f>'[3]BS56'!D117/1000000</f>
        <v>48.069</v>
      </c>
      <c r="R119" s="277">
        <f t="shared" si="12"/>
        <v>0</v>
      </c>
      <c r="S119" s="276"/>
      <c r="T119" s="276"/>
      <c r="U119" s="276"/>
      <c r="V119" s="279"/>
      <c r="W119" s="277"/>
      <c r="X119" s="279"/>
      <c r="Y119" s="277"/>
      <c r="Z119" s="276"/>
      <c r="AA119" s="276"/>
    </row>
    <row r="120" spans="1:27" ht="11.25">
      <c r="A120" s="275" t="s">
        <v>290</v>
      </c>
      <c r="B120" s="276" t="s">
        <v>242</v>
      </c>
      <c r="C120" s="277">
        <f t="shared" si="9"/>
        <v>0</v>
      </c>
      <c r="D120" s="277"/>
      <c r="E120" s="277">
        <f>'[3]BS56'!C118/1000000</f>
        <v>0</v>
      </c>
      <c r="F120" s="277"/>
      <c r="G120" s="277"/>
      <c r="H120" s="277"/>
      <c r="I120" s="277"/>
      <c r="J120" s="277"/>
      <c r="K120" s="277"/>
      <c r="L120" s="277">
        <f t="shared" si="10"/>
        <v>0</v>
      </c>
      <c r="M120" s="277"/>
      <c r="N120" s="277"/>
      <c r="O120" s="277">
        <f t="shared" si="11"/>
        <v>142.884</v>
      </c>
      <c r="P120" s="277"/>
      <c r="Q120" s="277">
        <f>'[3]BS56'!D118/1000000</f>
        <v>142.884</v>
      </c>
      <c r="R120" s="277"/>
      <c r="S120" s="276"/>
      <c r="T120" s="276"/>
      <c r="U120" s="276"/>
      <c r="V120" s="279"/>
      <c r="W120" s="277"/>
      <c r="X120" s="279"/>
      <c r="Y120" s="277"/>
      <c r="Z120" s="276"/>
      <c r="AA120" s="276"/>
    </row>
    <row r="121" spans="1:27" ht="11.25">
      <c r="A121" s="275" t="s">
        <v>291</v>
      </c>
      <c r="B121" s="276" t="s">
        <v>243</v>
      </c>
      <c r="C121" s="277">
        <f t="shared" si="9"/>
        <v>0</v>
      </c>
      <c r="D121" s="277"/>
      <c r="E121" s="277">
        <f>'[3]BS56'!C119/1000000</f>
        <v>0</v>
      </c>
      <c r="F121" s="277"/>
      <c r="G121" s="277"/>
      <c r="H121" s="277"/>
      <c r="I121" s="277"/>
      <c r="J121" s="277"/>
      <c r="K121" s="277"/>
      <c r="L121" s="277">
        <f t="shared" si="10"/>
        <v>0</v>
      </c>
      <c r="M121" s="277"/>
      <c r="N121" s="277"/>
      <c r="O121" s="277">
        <f t="shared" si="11"/>
        <v>267.295</v>
      </c>
      <c r="P121" s="277"/>
      <c r="Q121" s="277">
        <f>'[3]BS56'!D119/1000000</f>
        <v>267.295</v>
      </c>
      <c r="R121" s="277"/>
      <c r="S121" s="276"/>
      <c r="T121" s="276"/>
      <c r="U121" s="276"/>
      <c r="V121" s="279"/>
      <c r="W121" s="277"/>
      <c r="X121" s="279"/>
      <c r="Y121" s="277"/>
      <c r="Z121" s="276"/>
      <c r="AA121" s="276"/>
    </row>
    <row r="122" spans="1:27" ht="11.25">
      <c r="A122" s="275" t="s">
        <v>292</v>
      </c>
      <c r="B122" s="276" t="s">
        <v>244</v>
      </c>
      <c r="C122" s="277">
        <f t="shared" si="9"/>
        <v>15</v>
      </c>
      <c r="D122" s="277">
        <f>'[2]55'!$C$13/1000000</f>
        <v>15</v>
      </c>
      <c r="E122" s="277">
        <f>'[3]BS56'!C120/1000000</f>
        <v>0</v>
      </c>
      <c r="F122" s="277"/>
      <c r="G122" s="277"/>
      <c r="H122" s="277"/>
      <c r="I122" s="277"/>
      <c r="J122" s="277"/>
      <c r="K122" s="277"/>
      <c r="L122" s="277">
        <f t="shared" si="10"/>
        <v>0</v>
      </c>
      <c r="M122" s="277"/>
      <c r="N122" s="277"/>
      <c r="O122" s="277">
        <f>Q122+R122+U122+P122</f>
        <v>94.974</v>
      </c>
      <c r="P122" s="277">
        <f>'[2]55'!$D$13/1000000</f>
        <v>14.271</v>
      </c>
      <c r="Q122" s="277">
        <f>'[3]BS56'!D120/1000000</f>
        <v>80.703</v>
      </c>
      <c r="R122" s="277">
        <f t="shared" si="12"/>
        <v>0</v>
      </c>
      <c r="S122" s="276"/>
      <c r="T122" s="276"/>
      <c r="U122" s="276"/>
      <c r="V122" s="279">
        <f>O122/C122*100</f>
        <v>633.16</v>
      </c>
      <c r="W122" s="277">
        <f>P122/D122*100</f>
        <v>95.14</v>
      </c>
      <c r="X122" s="279"/>
      <c r="Y122" s="277"/>
      <c r="Z122" s="276"/>
      <c r="AA122" s="276"/>
    </row>
    <row r="123" spans="1:27" ht="11.25">
      <c r="A123" s="275" t="s">
        <v>293</v>
      </c>
      <c r="B123" s="276" t="s">
        <v>226</v>
      </c>
      <c r="C123" s="277">
        <f t="shared" si="9"/>
        <v>58889.406595</v>
      </c>
      <c r="D123" s="277">
        <v>200</v>
      </c>
      <c r="E123" s="277">
        <f>'[3]BS56'!C121/1000000</f>
        <v>58689.406595</v>
      </c>
      <c r="F123" s="277"/>
      <c r="G123" s="277"/>
      <c r="H123" s="277"/>
      <c r="I123" s="277"/>
      <c r="J123" s="277"/>
      <c r="K123" s="277"/>
      <c r="L123" s="277"/>
      <c r="M123" s="277"/>
      <c r="N123" s="277"/>
      <c r="O123" s="277">
        <f t="shared" si="11"/>
        <v>106.18692300000001</v>
      </c>
      <c r="P123" s="277">
        <f>23823287/1000000</f>
        <v>23.823287</v>
      </c>
      <c r="Q123" s="277">
        <f>'[3]BS56'!D121/1000000</f>
        <v>82.363636</v>
      </c>
      <c r="R123" s="277"/>
      <c r="S123" s="276"/>
      <c r="T123" s="276"/>
      <c r="U123" s="276"/>
      <c r="V123" s="279">
        <f>O123/C123*100</f>
        <v>0.18031583121609482</v>
      </c>
      <c r="W123" s="277">
        <f>P123/D123*100</f>
        <v>11.9116435</v>
      </c>
      <c r="X123" s="279">
        <f>Q123/E123*100</f>
        <v>0.14033816454879083</v>
      </c>
      <c r="Y123" s="277"/>
      <c r="Z123" s="276"/>
      <c r="AA123" s="276"/>
    </row>
    <row r="124" spans="1:27" s="191" customFormat="1" ht="10.5">
      <c r="A124" s="284" t="s">
        <v>2</v>
      </c>
      <c r="B124" s="285" t="s">
        <v>294</v>
      </c>
      <c r="C124" s="286">
        <f t="shared" si="9"/>
        <v>23630</v>
      </c>
      <c r="D124" s="268"/>
      <c r="E124" s="268">
        <v>23630</v>
      </c>
      <c r="F124" s="268"/>
      <c r="G124" s="268"/>
      <c r="H124" s="268"/>
      <c r="I124" s="268"/>
      <c r="J124" s="268"/>
      <c r="K124" s="268"/>
      <c r="L124" s="277">
        <f t="shared" si="10"/>
        <v>0</v>
      </c>
      <c r="M124" s="268"/>
      <c r="N124" s="268"/>
      <c r="O124" s="268">
        <f t="shared" si="11"/>
        <v>0</v>
      </c>
      <c r="P124" s="268"/>
      <c r="Q124" s="268"/>
      <c r="R124" s="268">
        <f t="shared" si="12"/>
        <v>0</v>
      </c>
      <c r="S124" s="287"/>
      <c r="T124" s="287"/>
      <c r="U124" s="287"/>
      <c r="V124" s="269"/>
      <c r="W124" s="277"/>
      <c r="X124" s="279"/>
      <c r="Y124" s="268"/>
      <c r="Z124" s="287"/>
      <c r="AA124" s="287"/>
    </row>
    <row r="125" spans="1:27" s="191" customFormat="1" ht="10.5">
      <c r="A125" s="284" t="s">
        <v>3</v>
      </c>
      <c r="B125" s="288" t="s">
        <v>297</v>
      </c>
      <c r="C125" s="289"/>
      <c r="D125" s="268"/>
      <c r="E125" s="268"/>
      <c r="F125" s="268"/>
      <c r="G125" s="268"/>
      <c r="H125" s="268"/>
      <c r="I125" s="268"/>
      <c r="J125" s="268"/>
      <c r="K125" s="268"/>
      <c r="L125" s="277">
        <f t="shared" si="10"/>
        <v>0</v>
      </c>
      <c r="M125" s="268"/>
      <c r="N125" s="268"/>
      <c r="O125" s="268">
        <f t="shared" si="11"/>
        <v>0</v>
      </c>
      <c r="P125" s="268"/>
      <c r="Q125" s="268"/>
      <c r="R125" s="268">
        <f t="shared" si="12"/>
        <v>0</v>
      </c>
      <c r="S125" s="287"/>
      <c r="T125" s="287"/>
      <c r="U125" s="287"/>
      <c r="V125" s="269"/>
      <c r="W125" s="277"/>
      <c r="X125" s="279"/>
      <c r="Y125" s="268"/>
      <c r="Z125" s="287"/>
      <c r="AA125" s="287"/>
    </row>
    <row r="126" spans="1:27" s="191" customFormat="1" ht="10.5">
      <c r="A126" s="284" t="s">
        <v>73</v>
      </c>
      <c r="B126" s="285" t="s">
        <v>419</v>
      </c>
      <c r="C126" s="286">
        <f t="shared" si="9"/>
        <v>126081</v>
      </c>
      <c r="D126" s="268"/>
      <c r="E126" s="268">
        <v>126081</v>
      </c>
      <c r="F126" s="268"/>
      <c r="G126" s="268"/>
      <c r="H126" s="268"/>
      <c r="I126" s="268"/>
      <c r="J126" s="268"/>
      <c r="K126" s="268"/>
      <c r="L126" s="277">
        <f t="shared" si="10"/>
        <v>0</v>
      </c>
      <c r="M126" s="268"/>
      <c r="N126" s="268"/>
      <c r="O126" s="268">
        <f t="shared" si="11"/>
        <v>152189.983685</v>
      </c>
      <c r="P126" s="268"/>
      <c r="Q126" s="268">
        <f>(28077836685+124112147000)/1000000</f>
        <v>152189.983685</v>
      </c>
      <c r="R126" s="268">
        <f t="shared" si="12"/>
        <v>0</v>
      </c>
      <c r="S126" s="287"/>
      <c r="T126" s="287"/>
      <c r="U126" s="287"/>
      <c r="V126" s="269">
        <f>O126/C126*100</f>
        <v>120.70810327091314</v>
      </c>
      <c r="W126" s="268"/>
      <c r="X126" s="269">
        <f>Q126/E126*100</f>
        <v>120.70810327091314</v>
      </c>
      <c r="Y126" s="268"/>
      <c r="Z126" s="287"/>
      <c r="AA126" s="287"/>
    </row>
    <row r="127" spans="1:27" s="256" customFormat="1" ht="10.5">
      <c r="A127" s="252" t="s">
        <v>295</v>
      </c>
      <c r="B127" s="253" t="s">
        <v>296</v>
      </c>
      <c r="C127" s="254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>
        <f t="shared" si="11"/>
        <v>32834.341202</v>
      </c>
      <c r="P127" s="248"/>
      <c r="Q127" s="248"/>
      <c r="R127" s="248">
        <f t="shared" si="12"/>
        <v>0</v>
      </c>
      <c r="S127" s="255"/>
      <c r="T127" s="255"/>
      <c r="U127" s="248">
        <f>(32541774202+220500000+72067000)/1000000</f>
        <v>32834.341202</v>
      </c>
      <c r="V127" s="249"/>
      <c r="W127" s="250"/>
      <c r="X127" s="251"/>
      <c r="Y127" s="248"/>
      <c r="Z127" s="255"/>
      <c r="AA127" s="255"/>
    </row>
    <row r="128" spans="1:27" ht="11.25" customHeight="1" hidden="1">
      <c r="A128" s="192"/>
      <c r="B128" s="193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94"/>
      <c r="T128" s="194"/>
      <c r="U128" s="194"/>
      <c r="V128" s="194"/>
      <c r="W128" s="194"/>
      <c r="X128" s="194"/>
      <c r="Y128" s="136"/>
      <c r="Z128" s="194"/>
      <c r="AA128" s="194"/>
    </row>
    <row r="129" spans="1:18" ht="11.25">
      <c r="A129" s="137"/>
      <c r="B129" s="138" t="s">
        <v>420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R129" s="132"/>
    </row>
    <row r="130" ht="11.25">
      <c r="R130" s="258"/>
    </row>
    <row r="131" ht="11.25">
      <c r="R131" s="257"/>
    </row>
    <row r="137" ht="11.25">
      <c r="R137" s="257"/>
    </row>
  </sheetData>
  <sheetProtection/>
  <mergeCells count="19">
    <mergeCell ref="A2:AA2"/>
    <mergeCell ref="B4:B6"/>
    <mergeCell ref="A4:A6"/>
    <mergeCell ref="C5:C6"/>
    <mergeCell ref="D5:D6"/>
    <mergeCell ref="E5:E6"/>
    <mergeCell ref="L5:N5"/>
    <mergeCell ref="C4:N4"/>
    <mergeCell ref="P5:P6"/>
    <mergeCell ref="V4:AA4"/>
    <mergeCell ref="Y5:AA5"/>
    <mergeCell ref="O4:U4"/>
    <mergeCell ref="Q5:Q6"/>
    <mergeCell ref="R5:T5"/>
    <mergeCell ref="O5:O6"/>
    <mergeCell ref="U5:U6"/>
    <mergeCell ref="W5:W6"/>
    <mergeCell ref="X5:X6"/>
    <mergeCell ref="V5:V6"/>
  </mergeCells>
  <printOptions/>
  <pageMargins left="0.7874015748031497" right="0.3937007874015748" top="0.5118110236220472" bottom="0.5118110236220472" header="0.31496062992125984" footer="0.31496062992125984"/>
  <pageSetup horizontalDpi="600" verticalDpi="600" orientation="landscape" paperSize="9" r:id="rId1"/>
  <headerFooter>
    <oddFooter>&amp;C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9.28125" style="0" customWidth="1"/>
    <col min="3" max="4" width="7.421875" style="0" customWidth="1"/>
    <col min="5" max="5" width="5.421875" style="0" customWidth="1"/>
    <col min="6" max="6" width="7.7109375" style="0" customWidth="1"/>
    <col min="7" max="7" width="9.8515625" style="0" customWidth="1"/>
    <col min="8" max="8" width="8.00390625" style="0" customWidth="1"/>
    <col min="9" max="9" width="7.57421875" style="0" customWidth="1"/>
    <col min="10" max="10" width="7.421875" style="0" customWidth="1"/>
    <col min="11" max="11" width="6.421875" style="0" customWidth="1"/>
    <col min="12" max="12" width="7.421875" style="0" customWidth="1"/>
    <col min="13" max="13" width="9.00390625" style="0" customWidth="1"/>
    <col min="14" max="14" width="7.421875" style="0" customWidth="1"/>
    <col min="15" max="15" width="4.8515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7.140625" style="0" customWidth="1"/>
    <col min="20" max="20" width="6.140625" style="0" customWidth="1"/>
  </cols>
  <sheetData>
    <row r="1" spans="1:20" ht="12.75">
      <c r="A1" s="81" t="s">
        <v>28</v>
      </c>
      <c r="B1" s="2"/>
      <c r="C1" s="2"/>
      <c r="D1" s="2"/>
      <c r="E1" s="2"/>
      <c r="F1" s="2"/>
      <c r="G1" s="2"/>
      <c r="H1" s="2"/>
      <c r="I1" s="2"/>
      <c r="J1" s="9"/>
      <c r="K1" s="9"/>
      <c r="L1" s="9"/>
      <c r="M1" s="9"/>
      <c r="N1" s="52"/>
      <c r="O1" s="52"/>
      <c r="P1" s="52"/>
      <c r="Q1" s="52"/>
      <c r="R1" s="52"/>
      <c r="S1" s="52"/>
      <c r="T1" s="3" t="s">
        <v>133</v>
      </c>
    </row>
    <row r="2" spans="1:20" ht="12.75">
      <c r="A2" s="81"/>
      <c r="B2" s="2"/>
      <c r="C2" s="2"/>
      <c r="D2" s="2"/>
      <c r="E2" s="2"/>
      <c r="F2" s="2"/>
      <c r="G2" s="2"/>
      <c r="H2" s="2"/>
      <c r="I2" s="2"/>
      <c r="J2" s="9"/>
      <c r="K2" s="9"/>
      <c r="L2" s="9"/>
      <c r="M2" s="9"/>
      <c r="N2" s="52"/>
      <c r="O2" s="52"/>
      <c r="P2" s="52"/>
      <c r="Q2" s="52"/>
      <c r="R2" s="52"/>
      <c r="S2" s="52"/>
      <c r="T2" s="3"/>
    </row>
    <row r="3" spans="1:20" s="112" customFormat="1" ht="16.5">
      <c r="A3" s="306" t="s">
        <v>329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s="112" customFormat="1" ht="12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4:20" s="2" customFormat="1" ht="12.75">
      <c r="D5" s="9"/>
      <c r="E5" s="9"/>
      <c r="F5" s="9"/>
      <c r="G5" s="9"/>
      <c r="H5" s="9"/>
      <c r="N5" s="4"/>
      <c r="O5" s="4"/>
      <c r="P5" s="4"/>
      <c r="Q5" s="4"/>
      <c r="R5" s="4"/>
      <c r="S5" s="4"/>
      <c r="T5" s="4" t="s">
        <v>79</v>
      </c>
    </row>
    <row r="6" spans="1:20" s="2" customFormat="1" ht="12.75">
      <c r="A6" s="327" t="s">
        <v>0</v>
      </c>
      <c r="B6" s="327" t="s">
        <v>138</v>
      </c>
      <c r="C6" s="336" t="s">
        <v>43</v>
      </c>
      <c r="D6" s="337"/>
      <c r="E6" s="337"/>
      <c r="F6" s="337"/>
      <c r="G6" s="337"/>
      <c r="H6" s="338"/>
      <c r="I6" s="336" t="s">
        <v>7</v>
      </c>
      <c r="J6" s="337"/>
      <c r="K6" s="337"/>
      <c r="L6" s="337"/>
      <c r="M6" s="337"/>
      <c r="N6" s="338"/>
      <c r="O6" s="336" t="s">
        <v>44</v>
      </c>
      <c r="P6" s="337"/>
      <c r="Q6" s="337"/>
      <c r="R6" s="337"/>
      <c r="S6" s="337"/>
      <c r="T6" s="338"/>
    </row>
    <row r="7" spans="1:20" s="2" customFormat="1" ht="12.75" customHeight="1">
      <c r="A7" s="328"/>
      <c r="B7" s="328"/>
      <c r="C7" s="330" t="s">
        <v>115</v>
      </c>
      <c r="D7" s="330" t="s">
        <v>137</v>
      </c>
      <c r="E7" s="336" t="s">
        <v>135</v>
      </c>
      <c r="F7" s="337"/>
      <c r="G7" s="337"/>
      <c r="H7" s="338"/>
      <c r="I7" s="330" t="s">
        <v>115</v>
      </c>
      <c r="J7" s="330" t="s">
        <v>137</v>
      </c>
      <c r="K7" s="330" t="s">
        <v>115</v>
      </c>
      <c r="L7" s="336" t="s">
        <v>116</v>
      </c>
      <c r="M7" s="337"/>
      <c r="N7" s="338"/>
      <c r="O7" s="330" t="s">
        <v>115</v>
      </c>
      <c r="P7" s="330" t="s">
        <v>137</v>
      </c>
      <c r="Q7" s="336" t="s">
        <v>116</v>
      </c>
      <c r="R7" s="337"/>
      <c r="S7" s="337"/>
      <c r="T7" s="338"/>
    </row>
    <row r="8" spans="1:20" s="2" customFormat="1" ht="12.75" customHeight="1">
      <c r="A8" s="328"/>
      <c r="B8" s="328"/>
      <c r="C8" s="331"/>
      <c r="D8" s="331"/>
      <c r="E8" s="330" t="s">
        <v>115</v>
      </c>
      <c r="F8" s="333" t="s">
        <v>136</v>
      </c>
      <c r="G8" s="333" t="s">
        <v>139</v>
      </c>
      <c r="H8" s="333" t="s">
        <v>140</v>
      </c>
      <c r="I8" s="331"/>
      <c r="J8" s="331"/>
      <c r="K8" s="331"/>
      <c r="L8" s="333" t="s">
        <v>136</v>
      </c>
      <c r="M8" s="333" t="s">
        <v>139</v>
      </c>
      <c r="N8" s="333" t="s">
        <v>140</v>
      </c>
      <c r="O8" s="331"/>
      <c r="P8" s="331"/>
      <c r="Q8" s="330" t="s">
        <v>115</v>
      </c>
      <c r="R8" s="333" t="s">
        <v>136</v>
      </c>
      <c r="S8" s="333" t="s">
        <v>139</v>
      </c>
      <c r="T8" s="333" t="s">
        <v>140</v>
      </c>
    </row>
    <row r="9" spans="1:20" s="2" customFormat="1" ht="12.75">
      <c r="A9" s="328"/>
      <c r="B9" s="328"/>
      <c r="C9" s="331"/>
      <c r="D9" s="331"/>
      <c r="E9" s="331"/>
      <c r="F9" s="334"/>
      <c r="G9" s="334"/>
      <c r="H9" s="334"/>
      <c r="I9" s="331"/>
      <c r="J9" s="331"/>
      <c r="K9" s="331"/>
      <c r="L9" s="334"/>
      <c r="M9" s="334"/>
      <c r="N9" s="334"/>
      <c r="O9" s="331"/>
      <c r="P9" s="331"/>
      <c r="Q9" s="331"/>
      <c r="R9" s="334"/>
      <c r="S9" s="334"/>
      <c r="T9" s="334"/>
    </row>
    <row r="10" spans="1:20" s="2" customFormat="1" ht="108.75" customHeight="1">
      <c r="A10" s="329"/>
      <c r="B10" s="329"/>
      <c r="C10" s="332"/>
      <c r="D10" s="332"/>
      <c r="E10" s="332"/>
      <c r="F10" s="335"/>
      <c r="G10" s="335"/>
      <c r="H10" s="335"/>
      <c r="I10" s="332"/>
      <c r="J10" s="332"/>
      <c r="K10" s="332"/>
      <c r="L10" s="335"/>
      <c r="M10" s="335"/>
      <c r="N10" s="335"/>
      <c r="O10" s="332"/>
      <c r="P10" s="332"/>
      <c r="Q10" s="332"/>
      <c r="R10" s="335"/>
      <c r="S10" s="335"/>
      <c r="T10" s="335"/>
    </row>
    <row r="11" spans="1:20" s="2" customFormat="1" ht="12.75">
      <c r="A11" s="66" t="s">
        <v>9</v>
      </c>
      <c r="B11" s="15" t="s">
        <v>11</v>
      </c>
      <c r="C11" s="113" t="s">
        <v>19</v>
      </c>
      <c r="D11" s="113" t="s">
        <v>20</v>
      </c>
      <c r="E11" s="113" t="s">
        <v>21</v>
      </c>
      <c r="F11" s="113" t="s">
        <v>22</v>
      </c>
      <c r="G11" s="113" t="s">
        <v>95</v>
      </c>
      <c r="H11" s="113" t="s">
        <v>96</v>
      </c>
      <c r="I11" s="113" t="s">
        <v>97</v>
      </c>
      <c r="J11" s="113" t="s">
        <v>98</v>
      </c>
      <c r="K11" s="113" t="s">
        <v>99</v>
      </c>
      <c r="L11" s="113" t="s">
        <v>100</v>
      </c>
      <c r="M11" s="113" t="s">
        <v>141</v>
      </c>
      <c r="N11" s="113" t="s">
        <v>142</v>
      </c>
      <c r="O11" s="113" t="s">
        <v>148</v>
      </c>
      <c r="P11" s="113" t="s">
        <v>149</v>
      </c>
      <c r="Q11" s="113" t="s">
        <v>150</v>
      </c>
      <c r="R11" s="113" t="s">
        <v>151</v>
      </c>
      <c r="S11" s="113" t="s">
        <v>152</v>
      </c>
      <c r="T11" s="113" t="s">
        <v>153</v>
      </c>
    </row>
    <row r="12" spans="1:27" s="2" customFormat="1" ht="12.75">
      <c r="A12" s="114"/>
      <c r="B12" s="115" t="s">
        <v>134</v>
      </c>
      <c r="C12" s="116">
        <f>SUM(C13:C28)</f>
        <v>126081</v>
      </c>
      <c r="D12" s="116">
        <f>SUM(D13:D28)</f>
        <v>124805</v>
      </c>
      <c r="E12" s="116">
        <f>SUM(E13:E28)</f>
        <v>1276</v>
      </c>
      <c r="F12" s="116"/>
      <c r="G12" s="116">
        <f>SUM(G13:G28)</f>
        <v>1276</v>
      </c>
      <c r="H12" s="116"/>
      <c r="I12" s="116">
        <f>SUM(I13:I28)</f>
        <v>152190</v>
      </c>
      <c r="J12" s="116">
        <f>SUM(J13:J28)</f>
        <v>124112</v>
      </c>
      <c r="K12" s="116">
        <f>SUM(K13:K28)</f>
        <v>28078</v>
      </c>
      <c r="L12" s="116"/>
      <c r="M12" s="116">
        <f>SUM(M13:M28)</f>
        <v>28078</v>
      </c>
      <c r="N12" s="116"/>
      <c r="O12" s="116">
        <f>I12/C12*100</f>
        <v>120.70811621100721</v>
      </c>
      <c r="P12" s="116">
        <f>J12/D12*100</f>
        <v>99.44473378470414</v>
      </c>
      <c r="Q12" s="116">
        <f>K12/E12*100</f>
        <v>2200.470219435737</v>
      </c>
      <c r="R12" s="116"/>
      <c r="S12" s="116">
        <f>M12/G12*100</f>
        <v>2200.470219435737</v>
      </c>
      <c r="T12" s="117"/>
      <c r="W12" s="118"/>
      <c r="X12" s="9"/>
      <c r="Y12" s="9"/>
      <c r="Z12" s="119"/>
      <c r="AA12" s="119"/>
    </row>
    <row r="13" spans="1:27" s="2" customFormat="1" ht="12.75">
      <c r="A13" s="120">
        <v>1</v>
      </c>
      <c r="B13" s="121" t="s">
        <v>117</v>
      </c>
      <c r="C13" s="122">
        <f>SUM(D13:E13)</f>
        <v>7371</v>
      </c>
      <c r="D13" s="122">
        <v>7371</v>
      </c>
      <c r="E13" s="122"/>
      <c r="F13" s="122"/>
      <c r="G13" s="122"/>
      <c r="H13" s="122"/>
      <c r="I13" s="122">
        <f>SUM(J13:K13)</f>
        <v>8402</v>
      </c>
      <c r="J13" s="122">
        <v>7281</v>
      </c>
      <c r="K13" s="122">
        <f>SUM(L13:N13)</f>
        <v>1121</v>
      </c>
      <c r="L13" s="122"/>
      <c r="M13" s="122">
        <v>1121</v>
      </c>
      <c r="N13" s="122"/>
      <c r="O13" s="122">
        <f>I13/C13*100</f>
        <v>113.98724732058065</v>
      </c>
      <c r="P13" s="122">
        <f>J13/D13*100</f>
        <v>98.77899877899878</v>
      </c>
      <c r="Q13" s="122"/>
      <c r="R13" s="122"/>
      <c r="S13" s="122"/>
      <c r="T13" s="123"/>
      <c r="W13" s="118"/>
      <c r="X13" s="124"/>
      <c r="Y13" s="125"/>
      <c r="Z13" s="9"/>
      <c r="AA13" s="9"/>
    </row>
    <row r="14" spans="1:27" s="2" customFormat="1" ht="12.75">
      <c r="A14" s="120">
        <v>2</v>
      </c>
      <c r="B14" s="121" t="s">
        <v>118</v>
      </c>
      <c r="C14" s="122">
        <f aca="true" t="shared" si="0" ref="C14:C28">SUM(D14:E14)</f>
        <v>8148</v>
      </c>
      <c r="D14" s="122">
        <v>8148</v>
      </c>
      <c r="E14" s="122"/>
      <c r="F14" s="122"/>
      <c r="G14" s="122"/>
      <c r="H14" s="122"/>
      <c r="I14" s="122">
        <f>SUM(J14:K14)</f>
        <v>12329</v>
      </c>
      <c r="J14" s="122">
        <v>8148</v>
      </c>
      <c r="K14" s="122">
        <f aca="true" t="shared" si="1" ref="K14:K28">SUM(L14:N14)</f>
        <v>4181</v>
      </c>
      <c r="L14" s="122"/>
      <c r="M14" s="122">
        <v>4181</v>
      </c>
      <c r="N14" s="122"/>
      <c r="O14" s="122">
        <f aca="true" t="shared" si="2" ref="O14:O28">I14/C14*100</f>
        <v>151.31320569464899</v>
      </c>
      <c r="P14" s="122">
        <f aca="true" t="shared" si="3" ref="P14:P28">J14/D14*100</f>
        <v>100</v>
      </c>
      <c r="Q14" s="122"/>
      <c r="R14" s="122"/>
      <c r="S14" s="122"/>
      <c r="T14" s="123"/>
      <c r="W14" s="118"/>
      <c r="X14" s="124"/>
      <c r="Y14" s="125"/>
      <c r="Z14" s="9"/>
      <c r="AA14" s="9"/>
    </row>
    <row r="15" spans="1:27" s="2" customFormat="1" ht="12.75">
      <c r="A15" s="120">
        <v>3</v>
      </c>
      <c r="B15" s="121" t="s">
        <v>119</v>
      </c>
      <c r="C15" s="122">
        <f>SUM(D15:E15)</f>
        <v>8396</v>
      </c>
      <c r="D15" s="122">
        <v>8396</v>
      </c>
      <c r="E15" s="122"/>
      <c r="F15" s="122"/>
      <c r="G15" s="122"/>
      <c r="H15" s="122"/>
      <c r="I15" s="122">
        <f aca="true" t="shared" si="4" ref="I15:I28">SUM(J15:K15)</f>
        <v>10871</v>
      </c>
      <c r="J15" s="122">
        <v>8423</v>
      </c>
      <c r="K15" s="122">
        <f t="shared" si="1"/>
        <v>2448</v>
      </c>
      <c r="L15" s="122"/>
      <c r="M15" s="122">
        <v>2448</v>
      </c>
      <c r="N15" s="122"/>
      <c r="O15" s="122">
        <f t="shared" si="2"/>
        <v>129.4783230109576</v>
      </c>
      <c r="P15" s="122">
        <f t="shared" si="3"/>
        <v>100.32158170557408</v>
      </c>
      <c r="Q15" s="122"/>
      <c r="R15" s="122"/>
      <c r="S15" s="122"/>
      <c r="T15" s="123"/>
      <c r="W15" s="118"/>
      <c r="X15" s="124"/>
      <c r="Y15" s="125"/>
      <c r="Z15" s="9"/>
      <c r="AA15" s="9"/>
    </row>
    <row r="16" spans="1:27" s="2" customFormat="1" ht="12.75">
      <c r="A16" s="120">
        <v>4</v>
      </c>
      <c r="B16" s="121" t="s">
        <v>120</v>
      </c>
      <c r="C16" s="122">
        <f t="shared" si="0"/>
        <v>9569</v>
      </c>
      <c r="D16" s="122">
        <v>9569</v>
      </c>
      <c r="E16" s="122"/>
      <c r="F16" s="122"/>
      <c r="G16" s="122"/>
      <c r="H16" s="122"/>
      <c r="I16" s="122">
        <f t="shared" si="4"/>
        <v>10653</v>
      </c>
      <c r="J16" s="122">
        <v>9570</v>
      </c>
      <c r="K16" s="122">
        <f t="shared" si="1"/>
        <v>1083</v>
      </c>
      <c r="L16" s="122"/>
      <c r="M16" s="122">
        <v>1083</v>
      </c>
      <c r="N16" s="122"/>
      <c r="O16" s="122">
        <f t="shared" si="2"/>
        <v>111.3282474657749</v>
      </c>
      <c r="P16" s="122">
        <f t="shared" si="3"/>
        <v>100.0104504127913</v>
      </c>
      <c r="Q16" s="122"/>
      <c r="R16" s="122"/>
      <c r="S16" s="122"/>
      <c r="T16" s="123"/>
      <c r="W16" s="118"/>
      <c r="X16" s="124"/>
      <c r="Y16" s="125"/>
      <c r="Z16" s="9"/>
      <c r="AA16" s="9"/>
    </row>
    <row r="17" spans="1:27" s="2" customFormat="1" ht="12.75">
      <c r="A17" s="120">
        <v>5</v>
      </c>
      <c r="B17" s="121" t="s">
        <v>121</v>
      </c>
      <c r="C17" s="122">
        <f t="shared" si="0"/>
        <v>9422</v>
      </c>
      <c r="D17" s="122">
        <v>9422</v>
      </c>
      <c r="E17" s="122"/>
      <c r="F17" s="122"/>
      <c r="G17" s="122"/>
      <c r="H17" s="122"/>
      <c r="I17" s="122">
        <f t="shared" si="4"/>
        <v>12399</v>
      </c>
      <c r="J17" s="122">
        <v>9332</v>
      </c>
      <c r="K17" s="122">
        <f t="shared" si="1"/>
        <v>3067</v>
      </c>
      <c r="L17" s="122"/>
      <c r="M17" s="122">
        <v>3067</v>
      </c>
      <c r="N17" s="122"/>
      <c r="O17" s="122">
        <f t="shared" si="2"/>
        <v>131.59626406283166</v>
      </c>
      <c r="P17" s="122">
        <f t="shared" si="3"/>
        <v>99.0447887921885</v>
      </c>
      <c r="Q17" s="122"/>
      <c r="R17" s="122"/>
      <c r="S17" s="122"/>
      <c r="T17" s="123"/>
      <c r="W17" s="118"/>
      <c r="X17" s="124"/>
      <c r="Y17" s="125"/>
      <c r="Z17" s="9"/>
      <c r="AA17" s="9"/>
    </row>
    <row r="18" spans="1:27" s="2" customFormat="1" ht="12.75">
      <c r="A18" s="120">
        <v>6</v>
      </c>
      <c r="B18" s="121" t="s">
        <v>122</v>
      </c>
      <c r="C18" s="122">
        <f t="shared" si="0"/>
        <v>7961</v>
      </c>
      <c r="D18" s="122">
        <v>7961</v>
      </c>
      <c r="E18" s="122"/>
      <c r="F18" s="122"/>
      <c r="G18" s="122"/>
      <c r="H18" s="122"/>
      <c r="I18" s="122">
        <f t="shared" si="4"/>
        <v>8742</v>
      </c>
      <c r="J18" s="122">
        <v>7871</v>
      </c>
      <c r="K18" s="122">
        <f t="shared" si="1"/>
        <v>871</v>
      </c>
      <c r="L18" s="122"/>
      <c r="M18" s="122">
        <v>871</v>
      </c>
      <c r="N18" s="122"/>
      <c r="O18" s="122">
        <f t="shared" si="2"/>
        <v>109.81032533601307</v>
      </c>
      <c r="P18" s="122">
        <f t="shared" si="3"/>
        <v>98.86948875769376</v>
      </c>
      <c r="Q18" s="122"/>
      <c r="R18" s="122"/>
      <c r="S18" s="122"/>
      <c r="T18" s="123"/>
      <c r="W18" s="118"/>
      <c r="X18" s="124"/>
      <c r="Y18" s="125"/>
      <c r="Z18" s="9"/>
      <c r="AA18" s="9"/>
    </row>
    <row r="19" spans="1:27" s="2" customFormat="1" ht="12.75">
      <c r="A19" s="120">
        <v>7</v>
      </c>
      <c r="B19" s="121" t="s">
        <v>123</v>
      </c>
      <c r="C19" s="122">
        <f t="shared" si="0"/>
        <v>6659</v>
      </c>
      <c r="D19" s="122">
        <v>6659</v>
      </c>
      <c r="E19" s="122"/>
      <c r="F19" s="122"/>
      <c r="G19" s="122"/>
      <c r="H19" s="122"/>
      <c r="I19" s="122">
        <f t="shared" si="4"/>
        <v>8586</v>
      </c>
      <c r="J19" s="122">
        <v>6569</v>
      </c>
      <c r="K19" s="122">
        <f t="shared" si="1"/>
        <v>2017</v>
      </c>
      <c r="L19" s="122"/>
      <c r="M19" s="122">
        <v>2017</v>
      </c>
      <c r="N19" s="122"/>
      <c r="O19" s="122">
        <f t="shared" si="2"/>
        <v>128.938279020874</v>
      </c>
      <c r="P19" s="122">
        <f t="shared" si="3"/>
        <v>98.64844571256945</v>
      </c>
      <c r="Q19" s="122"/>
      <c r="R19" s="122"/>
      <c r="S19" s="122"/>
      <c r="T19" s="123"/>
      <c r="W19" s="118"/>
      <c r="X19" s="124"/>
      <c r="Y19" s="125"/>
      <c r="Z19" s="9"/>
      <c r="AA19" s="9"/>
    </row>
    <row r="20" spans="1:27" s="2" customFormat="1" ht="12.75">
      <c r="A20" s="120">
        <v>8</v>
      </c>
      <c r="B20" s="121" t="s">
        <v>124</v>
      </c>
      <c r="C20" s="122">
        <f t="shared" si="0"/>
        <v>6812</v>
      </c>
      <c r="D20" s="122">
        <v>6776</v>
      </c>
      <c r="E20" s="122">
        <f>SUM(F20:H20)</f>
        <v>36</v>
      </c>
      <c r="F20" s="122"/>
      <c r="G20" s="122">
        <v>36</v>
      </c>
      <c r="H20" s="122"/>
      <c r="I20" s="122">
        <f t="shared" si="4"/>
        <v>8081</v>
      </c>
      <c r="J20" s="122">
        <v>6776</v>
      </c>
      <c r="K20" s="122">
        <f t="shared" si="1"/>
        <v>1305</v>
      </c>
      <c r="L20" s="122"/>
      <c r="M20" s="122">
        <v>1305</v>
      </c>
      <c r="N20" s="122"/>
      <c r="O20" s="122">
        <f t="shared" si="2"/>
        <v>118.62889019377569</v>
      </c>
      <c r="P20" s="122">
        <f t="shared" si="3"/>
        <v>100</v>
      </c>
      <c r="Q20" s="122">
        <f>K20/E20*100</f>
        <v>3625</v>
      </c>
      <c r="R20" s="122"/>
      <c r="S20" s="122">
        <f>M20/G20*100</f>
        <v>3625</v>
      </c>
      <c r="T20" s="123"/>
      <c r="W20" s="118"/>
      <c r="X20" s="124"/>
      <c r="Y20" s="125"/>
      <c r="Z20" s="9"/>
      <c r="AA20" s="9"/>
    </row>
    <row r="21" spans="1:27" s="2" customFormat="1" ht="12.75">
      <c r="A21" s="120">
        <v>9</v>
      </c>
      <c r="B21" s="121" t="s">
        <v>125</v>
      </c>
      <c r="C21" s="122">
        <f t="shared" si="0"/>
        <v>8178</v>
      </c>
      <c r="D21" s="122">
        <v>8178</v>
      </c>
      <c r="E21" s="122"/>
      <c r="F21" s="122"/>
      <c r="G21" s="122"/>
      <c r="H21" s="122"/>
      <c r="I21" s="122">
        <f t="shared" si="4"/>
        <v>10350</v>
      </c>
      <c r="J21" s="122">
        <v>8088</v>
      </c>
      <c r="K21" s="122">
        <f t="shared" si="1"/>
        <v>2262</v>
      </c>
      <c r="L21" s="122"/>
      <c r="M21" s="122">
        <v>2262</v>
      </c>
      <c r="N21" s="122"/>
      <c r="O21" s="122">
        <f t="shared" si="2"/>
        <v>126.55906089508437</v>
      </c>
      <c r="P21" s="122">
        <f t="shared" si="3"/>
        <v>98.89948642699926</v>
      </c>
      <c r="Q21" s="122"/>
      <c r="R21" s="122"/>
      <c r="S21" s="122"/>
      <c r="T21" s="123"/>
      <c r="W21" s="118"/>
      <c r="X21" s="124"/>
      <c r="Y21" s="125"/>
      <c r="Z21" s="9"/>
      <c r="AA21" s="9"/>
    </row>
    <row r="22" spans="1:27" s="2" customFormat="1" ht="12.75">
      <c r="A22" s="120">
        <v>10</v>
      </c>
      <c r="B22" s="121" t="s">
        <v>126</v>
      </c>
      <c r="C22" s="122">
        <f t="shared" si="0"/>
        <v>7703</v>
      </c>
      <c r="D22" s="122">
        <v>7703</v>
      </c>
      <c r="E22" s="122"/>
      <c r="F22" s="122"/>
      <c r="G22" s="122"/>
      <c r="H22" s="122"/>
      <c r="I22" s="122">
        <f t="shared" si="4"/>
        <v>8667</v>
      </c>
      <c r="J22" s="122">
        <v>7613</v>
      </c>
      <c r="K22" s="122">
        <f t="shared" si="1"/>
        <v>1054</v>
      </c>
      <c r="L22" s="122"/>
      <c r="M22" s="122">
        <v>1054</v>
      </c>
      <c r="N22" s="122"/>
      <c r="O22" s="122">
        <f t="shared" si="2"/>
        <v>112.51460469946775</v>
      </c>
      <c r="P22" s="122">
        <f t="shared" si="3"/>
        <v>98.83162404258081</v>
      </c>
      <c r="Q22" s="122"/>
      <c r="R22" s="122"/>
      <c r="S22" s="122"/>
      <c r="T22" s="123"/>
      <c r="W22" s="118"/>
      <c r="X22" s="124"/>
      <c r="Y22" s="125"/>
      <c r="Z22" s="9"/>
      <c r="AA22" s="9"/>
    </row>
    <row r="23" spans="1:27" s="2" customFormat="1" ht="12.75">
      <c r="A23" s="120">
        <v>11</v>
      </c>
      <c r="B23" s="121" t="s">
        <v>127</v>
      </c>
      <c r="C23" s="122">
        <f t="shared" si="0"/>
        <v>6908</v>
      </c>
      <c r="D23" s="122">
        <v>6288</v>
      </c>
      <c r="E23" s="122">
        <f>SUM(F23:H23)</f>
        <v>620</v>
      </c>
      <c r="F23" s="122"/>
      <c r="G23" s="122">
        <v>620</v>
      </c>
      <c r="H23" s="122"/>
      <c r="I23" s="122">
        <f t="shared" si="4"/>
        <v>7664</v>
      </c>
      <c r="J23" s="122">
        <v>6198</v>
      </c>
      <c r="K23" s="122">
        <f t="shared" si="1"/>
        <v>1466</v>
      </c>
      <c r="L23" s="122"/>
      <c r="M23" s="122">
        <v>1466</v>
      </c>
      <c r="N23" s="122"/>
      <c r="O23" s="122">
        <f t="shared" si="2"/>
        <v>110.94383323682686</v>
      </c>
      <c r="P23" s="122">
        <f t="shared" si="3"/>
        <v>98.56870229007633</v>
      </c>
      <c r="Q23" s="122">
        <f>K23/E23*100</f>
        <v>236.45161290322582</v>
      </c>
      <c r="R23" s="122"/>
      <c r="S23" s="122">
        <f>M23/G23*100</f>
        <v>236.45161290322582</v>
      </c>
      <c r="T23" s="123"/>
      <c r="W23" s="118"/>
      <c r="X23" s="124"/>
      <c r="Y23" s="125"/>
      <c r="Z23" s="9"/>
      <c r="AA23" s="9"/>
    </row>
    <row r="24" spans="1:27" s="2" customFormat="1" ht="12.75">
      <c r="A24" s="120">
        <v>12</v>
      </c>
      <c r="B24" s="121" t="s">
        <v>128</v>
      </c>
      <c r="C24" s="122">
        <f t="shared" si="0"/>
        <v>7629</v>
      </c>
      <c r="D24" s="122">
        <v>7629</v>
      </c>
      <c r="E24" s="122"/>
      <c r="F24" s="122"/>
      <c r="G24" s="122"/>
      <c r="H24" s="122"/>
      <c r="I24" s="122">
        <f t="shared" si="4"/>
        <v>8896</v>
      </c>
      <c r="J24" s="122">
        <v>7539</v>
      </c>
      <c r="K24" s="122">
        <f t="shared" si="1"/>
        <v>1357</v>
      </c>
      <c r="L24" s="122"/>
      <c r="M24" s="122">
        <v>1357</v>
      </c>
      <c r="N24" s="122"/>
      <c r="O24" s="122">
        <f t="shared" si="2"/>
        <v>116.60768121641105</v>
      </c>
      <c r="P24" s="122">
        <f t="shared" si="3"/>
        <v>98.82029099488793</v>
      </c>
      <c r="Q24" s="122"/>
      <c r="R24" s="122"/>
      <c r="S24" s="122"/>
      <c r="T24" s="123"/>
      <c r="W24" s="118"/>
      <c r="X24" s="124"/>
      <c r="Y24" s="125"/>
      <c r="Z24" s="9"/>
      <c r="AA24" s="9"/>
    </row>
    <row r="25" spans="1:27" s="2" customFormat="1" ht="12.75">
      <c r="A25" s="120">
        <v>13</v>
      </c>
      <c r="B25" s="121" t="s">
        <v>129</v>
      </c>
      <c r="C25" s="122">
        <f t="shared" si="0"/>
        <v>7317</v>
      </c>
      <c r="D25" s="122">
        <v>6697</v>
      </c>
      <c r="E25" s="122">
        <f>SUM(F25:H25)</f>
        <v>620</v>
      </c>
      <c r="F25" s="122"/>
      <c r="G25" s="122">
        <v>620</v>
      </c>
      <c r="H25" s="122"/>
      <c r="I25" s="122">
        <f t="shared" si="4"/>
        <v>7926</v>
      </c>
      <c r="J25" s="122">
        <v>6696</v>
      </c>
      <c r="K25" s="122">
        <f t="shared" si="1"/>
        <v>1230</v>
      </c>
      <c r="L25" s="122"/>
      <c r="M25" s="122">
        <v>1230</v>
      </c>
      <c r="N25" s="122"/>
      <c r="O25" s="122">
        <f t="shared" si="2"/>
        <v>108.32308323083231</v>
      </c>
      <c r="P25" s="122">
        <f t="shared" si="3"/>
        <v>99.98506794086904</v>
      </c>
      <c r="Q25" s="122">
        <f>K25/E25*100</f>
        <v>198.38709677419354</v>
      </c>
      <c r="R25" s="122"/>
      <c r="S25" s="122">
        <f>M25/G25*100</f>
        <v>198.38709677419354</v>
      </c>
      <c r="T25" s="123"/>
      <c r="W25" s="118"/>
      <c r="X25" s="124"/>
      <c r="Y25" s="125"/>
      <c r="Z25" s="9"/>
      <c r="AA25" s="9"/>
    </row>
    <row r="26" spans="1:27" s="2" customFormat="1" ht="12.75">
      <c r="A26" s="120">
        <v>14</v>
      </c>
      <c r="B26" s="121" t="s">
        <v>130</v>
      </c>
      <c r="C26" s="122">
        <f t="shared" si="0"/>
        <v>7651</v>
      </c>
      <c r="D26" s="122">
        <v>7651</v>
      </c>
      <c r="E26" s="122"/>
      <c r="F26" s="122"/>
      <c r="G26" s="122"/>
      <c r="H26" s="122"/>
      <c r="I26" s="122">
        <f t="shared" si="4"/>
        <v>8992</v>
      </c>
      <c r="J26" s="122">
        <v>7651</v>
      </c>
      <c r="K26" s="122">
        <f t="shared" si="1"/>
        <v>1341</v>
      </c>
      <c r="L26" s="122"/>
      <c r="M26" s="122">
        <v>1341</v>
      </c>
      <c r="N26" s="122"/>
      <c r="O26" s="122">
        <f t="shared" si="2"/>
        <v>117.5271206378251</v>
      </c>
      <c r="P26" s="122">
        <f t="shared" si="3"/>
        <v>100</v>
      </c>
      <c r="Q26" s="122"/>
      <c r="R26" s="122"/>
      <c r="S26" s="122"/>
      <c r="T26" s="123"/>
      <c r="W26" s="118"/>
      <c r="X26" s="124"/>
      <c r="Y26" s="125"/>
      <c r="Z26" s="9"/>
      <c r="AA26" s="9"/>
    </row>
    <row r="27" spans="1:27" s="2" customFormat="1" ht="12.75">
      <c r="A27" s="120">
        <v>15</v>
      </c>
      <c r="B27" s="121" t="s">
        <v>131</v>
      </c>
      <c r="C27" s="122">
        <f t="shared" si="0"/>
        <v>9078</v>
      </c>
      <c r="D27" s="122">
        <v>9078</v>
      </c>
      <c r="E27" s="122"/>
      <c r="F27" s="122"/>
      <c r="G27" s="122"/>
      <c r="H27" s="122"/>
      <c r="I27" s="122">
        <f t="shared" si="4"/>
        <v>10992</v>
      </c>
      <c r="J27" s="122">
        <v>9078</v>
      </c>
      <c r="K27" s="122">
        <f t="shared" si="1"/>
        <v>1914</v>
      </c>
      <c r="L27" s="122"/>
      <c r="M27" s="122">
        <v>1914</v>
      </c>
      <c r="N27" s="122"/>
      <c r="O27" s="122">
        <f t="shared" si="2"/>
        <v>121.08393919365498</v>
      </c>
      <c r="P27" s="122">
        <f t="shared" si="3"/>
        <v>100</v>
      </c>
      <c r="Q27" s="122"/>
      <c r="R27" s="122"/>
      <c r="S27" s="122"/>
      <c r="T27" s="123"/>
      <c r="W27" s="118"/>
      <c r="X27" s="124"/>
      <c r="Y27" s="125"/>
      <c r="Z27" s="9"/>
      <c r="AA27" s="9"/>
    </row>
    <row r="28" spans="1:27" s="2" customFormat="1" ht="12.75">
      <c r="A28" s="126">
        <v>16</v>
      </c>
      <c r="B28" s="127" t="s">
        <v>132</v>
      </c>
      <c r="C28" s="128">
        <f t="shared" si="0"/>
        <v>7279</v>
      </c>
      <c r="D28" s="128">
        <v>7279</v>
      </c>
      <c r="E28" s="128"/>
      <c r="F28" s="128"/>
      <c r="G28" s="128"/>
      <c r="H28" s="128"/>
      <c r="I28" s="128">
        <f t="shared" si="4"/>
        <v>8640</v>
      </c>
      <c r="J28" s="128">
        <v>7279</v>
      </c>
      <c r="K28" s="128">
        <f t="shared" si="1"/>
        <v>1361</v>
      </c>
      <c r="L28" s="128"/>
      <c r="M28" s="128">
        <v>1361</v>
      </c>
      <c r="N28" s="128"/>
      <c r="O28" s="128">
        <f t="shared" si="2"/>
        <v>118.69762329990382</v>
      </c>
      <c r="P28" s="128">
        <f t="shared" si="3"/>
        <v>100</v>
      </c>
      <c r="Q28" s="128"/>
      <c r="R28" s="128"/>
      <c r="S28" s="128"/>
      <c r="T28" s="129"/>
      <c r="W28" s="118"/>
      <c r="X28" s="124"/>
      <c r="Y28" s="125"/>
      <c r="Z28" s="9"/>
      <c r="AA28" s="9"/>
    </row>
  </sheetData>
  <sheetProtection/>
  <mergeCells count="27">
    <mergeCell ref="Q8:Q10"/>
    <mergeCell ref="H8:H10"/>
    <mergeCell ref="D7:D10"/>
    <mergeCell ref="E7:H7"/>
    <mergeCell ref="A3:T3"/>
    <mergeCell ref="C6:H6"/>
    <mergeCell ref="I6:N6"/>
    <mergeCell ref="E8:E10"/>
    <mergeCell ref="F8:F10"/>
    <mergeCell ref="C7:C10"/>
    <mergeCell ref="I7:I10"/>
    <mergeCell ref="J7:J10"/>
    <mergeCell ref="L7:N7"/>
    <mergeCell ref="L8:L10"/>
    <mergeCell ref="M8:M10"/>
    <mergeCell ref="N8:N10"/>
    <mergeCell ref="K7:K10"/>
    <mergeCell ref="A6:A10"/>
    <mergeCell ref="O7:O10"/>
    <mergeCell ref="P7:P10"/>
    <mergeCell ref="R8:R10"/>
    <mergeCell ref="S8:S10"/>
    <mergeCell ref="T8:T10"/>
    <mergeCell ref="B6:B10"/>
    <mergeCell ref="G8:G10"/>
    <mergeCell ref="Q7:T7"/>
    <mergeCell ref="O6:T6"/>
  </mergeCells>
  <printOptions/>
  <pageMargins left="0.5" right="0.3" top="0.748031496062992" bottom="0.748031496062992" header="0.31496062992126" footer="0.314960629921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showZeros="0" zoomScalePageLayoutView="0" workbookViewId="0" topLeftCell="A1">
      <selection activeCell="A14" sqref="A14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4" width="6.00390625" style="0" customWidth="1"/>
    <col min="5" max="6" width="7.7109375" style="0" customWidth="1"/>
    <col min="7" max="7" width="7.421875" style="0" customWidth="1"/>
    <col min="8" max="8" width="8.28125" style="0" customWidth="1"/>
    <col min="9" max="10" width="6.57421875" style="0" customWidth="1"/>
    <col min="11" max="11" width="5.28125" style="0" customWidth="1"/>
    <col min="12" max="12" width="5.00390625" style="0" customWidth="1"/>
    <col min="13" max="13" width="9.00390625" style="0" customWidth="1"/>
    <col min="14" max="14" width="7.8515625" style="0" customWidth="1"/>
    <col min="15" max="15" width="7.28125" style="0" customWidth="1"/>
    <col min="16" max="16" width="6.7109375" style="0" customWidth="1"/>
    <col min="17" max="17" width="6.421875" style="0" customWidth="1"/>
    <col min="18" max="18" width="8.140625" style="0" customWidth="1"/>
    <col min="19" max="20" width="6.421875" style="0" customWidth="1"/>
  </cols>
  <sheetData>
    <row r="1" spans="1:19" ht="14.25">
      <c r="A1" s="228" t="s">
        <v>28</v>
      </c>
      <c r="B1" s="2"/>
      <c r="C1" s="2"/>
      <c r="D1" s="2"/>
      <c r="E1" s="2"/>
      <c r="F1" s="2"/>
      <c r="G1" s="2"/>
      <c r="H1" s="2"/>
      <c r="I1" s="2"/>
      <c r="J1" s="9"/>
      <c r="K1" s="9"/>
      <c r="L1" s="9"/>
      <c r="M1" s="9"/>
      <c r="N1" s="52"/>
      <c r="O1" s="52"/>
      <c r="Q1" s="52"/>
      <c r="R1" s="3" t="s">
        <v>299</v>
      </c>
      <c r="S1" s="52"/>
    </row>
    <row r="2" spans="1:20" ht="12.75">
      <c r="A2" s="81"/>
      <c r="B2" s="2"/>
      <c r="C2" s="2"/>
      <c r="D2" s="2"/>
      <c r="E2" s="2"/>
      <c r="F2" s="2"/>
      <c r="G2" s="2"/>
      <c r="H2" s="2"/>
      <c r="I2" s="2"/>
      <c r="J2" s="9"/>
      <c r="K2" s="9"/>
      <c r="L2" s="9"/>
      <c r="M2" s="9"/>
      <c r="N2" s="52"/>
      <c r="O2" s="52"/>
      <c r="P2" s="52"/>
      <c r="Q2" s="52"/>
      <c r="R2" s="52"/>
      <c r="S2" s="52"/>
      <c r="T2" s="3"/>
    </row>
    <row r="3" spans="1:18" s="133" customFormat="1" ht="16.5">
      <c r="A3" s="64" t="s">
        <v>330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6" s="6" customFormat="1" ht="12.75">
      <c r="A4" s="13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="91" customFormat="1" ht="12.75">
      <c r="R5" s="195" t="s">
        <v>48</v>
      </c>
    </row>
    <row r="6" spans="1:18" s="196" customFormat="1" ht="12.75">
      <c r="A6" s="346" t="s">
        <v>0</v>
      </c>
      <c r="B6" s="339" t="s">
        <v>49</v>
      </c>
      <c r="C6" s="339" t="s">
        <v>43</v>
      </c>
      <c r="D6" s="339"/>
      <c r="E6" s="339"/>
      <c r="F6" s="339" t="s">
        <v>7</v>
      </c>
      <c r="G6" s="339"/>
      <c r="H6" s="339"/>
      <c r="I6" s="339"/>
      <c r="J6" s="339"/>
      <c r="K6" s="339"/>
      <c r="L6" s="339"/>
      <c r="M6" s="339"/>
      <c r="N6" s="339"/>
      <c r="O6" s="339"/>
      <c r="P6" s="339" t="s">
        <v>44</v>
      </c>
      <c r="Q6" s="339"/>
      <c r="R6" s="339"/>
    </row>
    <row r="7" spans="1:18" s="197" customFormat="1" ht="12.75">
      <c r="A7" s="347"/>
      <c r="B7" s="339"/>
      <c r="C7" s="342" t="s">
        <v>115</v>
      </c>
      <c r="D7" s="339" t="s">
        <v>302</v>
      </c>
      <c r="E7" s="339"/>
      <c r="F7" s="342" t="s">
        <v>115</v>
      </c>
      <c r="G7" s="339" t="s">
        <v>302</v>
      </c>
      <c r="H7" s="339"/>
      <c r="I7" s="349" t="s">
        <v>313</v>
      </c>
      <c r="J7" s="350"/>
      <c r="K7" s="350"/>
      <c r="L7" s="350"/>
      <c r="M7" s="350"/>
      <c r="N7" s="350"/>
      <c r="O7" s="351"/>
      <c r="P7" s="342" t="s">
        <v>115</v>
      </c>
      <c r="Q7" s="339" t="s">
        <v>302</v>
      </c>
      <c r="R7" s="339"/>
    </row>
    <row r="8" spans="1:18" s="197" customFormat="1" ht="33" customHeight="1">
      <c r="A8" s="347"/>
      <c r="B8" s="339"/>
      <c r="C8" s="342"/>
      <c r="D8" s="340" t="s">
        <v>300</v>
      </c>
      <c r="E8" s="340" t="s">
        <v>301</v>
      </c>
      <c r="F8" s="342"/>
      <c r="G8" s="340" t="s">
        <v>300</v>
      </c>
      <c r="H8" s="340" t="s">
        <v>301</v>
      </c>
      <c r="I8" s="340" t="s">
        <v>115</v>
      </c>
      <c r="J8" s="339" t="s">
        <v>300</v>
      </c>
      <c r="K8" s="339"/>
      <c r="L8" s="339"/>
      <c r="M8" s="343" t="s">
        <v>301</v>
      </c>
      <c r="N8" s="344"/>
      <c r="O8" s="345"/>
      <c r="P8" s="342"/>
      <c r="Q8" s="340" t="s">
        <v>300</v>
      </c>
      <c r="R8" s="340" t="s">
        <v>301</v>
      </c>
    </row>
    <row r="9" spans="1:18" s="196" customFormat="1" ht="51">
      <c r="A9" s="348"/>
      <c r="B9" s="339"/>
      <c r="C9" s="342"/>
      <c r="D9" s="341"/>
      <c r="E9" s="341"/>
      <c r="F9" s="342"/>
      <c r="G9" s="341"/>
      <c r="H9" s="341"/>
      <c r="I9" s="341"/>
      <c r="J9" s="223" t="s">
        <v>115</v>
      </c>
      <c r="K9" s="224" t="s">
        <v>303</v>
      </c>
      <c r="L9" s="224" t="s">
        <v>304</v>
      </c>
      <c r="M9" s="223" t="s">
        <v>115</v>
      </c>
      <c r="N9" s="224" t="s">
        <v>303</v>
      </c>
      <c r="O9" s="224" t="s">
        <v>304</v>
      </c>
      <c r="P9" s="342"/>
      <c r="Q9" s="341"/>
      <c r="R9" s="341"/>
    </row>
    <row r="10" spans="1:18" s="91" customFormat="1" ht="12.75">
      <c r="A10" s="202" t="s">
        <v>9</v>
      </c>
      <c r="B10" s="202" t="s">
        <v>11</v>
      </c>
      <c r="C10" s="198" t="s">
        <v>19</v>
      </c>
      <c r="D10" s="198" t="s">
        <v>20</v>
      </c>
      <c r="E10" s="198" t="s">
        <v>21</v>
      </c>
      <c r="F10" s="198" t="s">
        <v>108</v>
      </c>
      <c r="G10" s="198" t="s">
        <v>95</v>
      </c>
      <c r="H10" s="198" t="s">
        <v>96</v>
      </c>
      <c r="I10" s="198" t="s">
        <v>305</v>
      </c>
      <c r="J10" s="198" t="s">
        <v>306</v>
      </c>
      <c r="K10" s="198" t="s">
        <v>99</v>
      </c>
      <c r="L10" s="198" t="s">
        <v>100</v>
      </c>
      <c r="M10" s="198" t="s">
        <v>307</v>
      </c>
      <c r="N10" s="198" t="s">
        <v>142</v>
      </c>
      <c r="O10" s="198" t="s">
        <v>143</v>
      </c>
      <c r="P10" s="198" t="s">
        <v>308</v>
      </c>
      <c r="Q10" s="198" t="s">
        <v>309</v>
      </c>
      <c r="R10" s="198" t="s">
        <v>310</v>
      </c>
    </row>
    <row r="11" spans="1:18" s="103" customFormat="1" ht="12.75">
      <c r="A11" s="233"/>
      <c r="B11" s="234" t="s">
        <v>134</v>
      </c>
      <c r="C11" s="208">
        <f>C12</f>
        <v>1777</v>
      </c>
      <c r="D11" s="208">
        <f aca="true" t="shared" si="0" ref="D11:O11">D12</f>
        <v>0</v>
      </c>
      <c r="E11" s="208">
        <f t="shared" si="0"/>
        <v>1777</v>
      </c>
      <c r="F11" s="208">
        <f t="shared" si="0"/>
        <v>2080</v>
      </c>
      <c r="G11" s="208">
        <f t="shared" si="0"/>
        <v>0</v>
      </c>
      <c r="H11" s="208">
        <f t="shared" si="0"/>
        <v>2080</v>
      </c>
      <c r="I11" s="208">
        <f t="shared" si="0"/>
        <v>0</v>
      </c>
      <c r="J11" s="208">
        <f t="shared" si="0"/>
        <v>0</v>
      </c>
      <c r="K11" s="208">
        <f t="shared" si="0"/>
        <v>0</v>
      </c>
      <c r="L11" s="208">
        <f t="shared" si="0"/>
        <v>0</v>
      </c>
      <c r="M11" s="208">
        <f t="shared" si="0"/>
        <v>2080</v>
      </c>
      <c r="N11" s="208">
        <f t="shared" si="0"/>
        <v>2080</v>
      </c>
      <c r="O11" s="208">
        <f t="shared" si="0"/>
        <v>0</v>
      </c>
      <c r="P11" s="209">
        <f>SUM(P13,P17,P18:P18)</f>
        <v>117.05120990433315</v>
      </c>
      <c r="Q11" s="210"/>
      <c r="R11" s="210">
        <f>H11/E11*100</f>
        <v>117.05120990433315</v>
      </c>
    </row>
    <row r="12" spans="1:18" s="103" customFormat="1" ht="12.75">
      <c r="A12" s="235" t="s">
        <v>1</v>
      </c>
      <c r="B12" s="236" t="s">
        <v>105</v>
      </c>
      <c r="C12" s="204">
        <f>C13+C15</f>
        <v>1777</v>
      </c>
      <c r="D12" s="204">
        <f aca="true" t="shared" si="1" ref="D12:L12">D13</f>
        <v>0</v>
      </c>
      <c r="E12" s="204">
        <f>E13+E15</f>
        <v>1777</v>
      </c>
      <c r="F12" s="204">
        <f t="shared" si="1"/>
        <v>2080</v>
      </c>
      <c r="G12" s="204">
        <f t="shared" si="1"/>
        <v>0</v>
      </c>
      <c r="H12" s="204">
        <f t="shared" si="1"/>
        <v>2080</v>
      </c>
      <c r="I12" s="204">
        <f t="shared" si="1"/>
        <v>0</v>
      </c>
      <c r="J12" s="204">
        <f t="shared" si="1"/>
        <v>0</v>
      </c>
      <c r="K12" s="204">
        <f t="shared" si="1"/>
        <v>0</v>
      </c>
      <c r="L12" s="204">
        <f t="shared" si="1"/>
        <v>0</v>
      </c>
      <c r="M12" s="204">
        <f>M13</f>
        <v>2080</v>
      </c>
      <c r="N12" s="204">
        <f>N13</f>
        <v>2080</v>
      </c>
      <c r="O12" s="205"/>
      <c r="P12" s="211">
        <f>F12/C12*100</f>
        <v>117.05120990433315</v>
      </c>
      <c r="Q12" s="92"/>
      <c r="R12" s="92">
        <f>H12/E12*100</f>
        <v>117.05120990433315</v>
      </c>
    </row>
    <row r="13" spans="1:18" s="91" customFormat="1" ht="12.75">
      <c r="A13" s="237"/>
      <c r="B13" s="199" t="s">
        <v>311</v>
      </c>
      <c r="C13" s="206">
        <f>E13</f>
        <v>1777</v>
      </c>
      <c r="D13" s="206">
        <f>SUM(D14:D14)</f>
        <v>0</v>
      </c>
      <c r="E13" s="206">
        <f>SUM(E14:E14)</f>
        <v>1777</v>
      </c>
      <c r="F13" s="206">
        <f aca="true" t="shared" si="2" ref="F13:O13">SUM(F14:F14)</f>
        <v>2080</v>
      </c>
      <c r="G13" s="206">
        <f t="shared" si="2"/>
        <v>0</v>
      </c>
      <c r="H13" s="206">
        <f t="shared" si="2"/>
        <v>2080</v>
      </c>
      <c r="I13" s="206">
        <f t="shared" si="2"/>
        <v>0</v>
      </c>
      <c r="J13" s="206">
        <f t="shared" si="2"/>
        <v>0</v>
      </c>
      <c r="K13" s="206">
        <f t="shared" si="2"/>
        <v>0</v>
      </c>
      <c r="L13" s="206">
        <f t="shared" si="2"/>
        <v>0</v>
      </c>
      <c r="M13" s="206">
        <f t="shared" si="2"/>
        <v>2080</v>
      </c>
      <c r="N13" s="206">
        <f t="shared" si="2"/>
        <v>2080</v>
      </c>
      <c r="O13" s="206">
        <f t="shared" si="2"/>
        <v>0</v>
      </c>
      <c r="P13" s="212">
        <f>F13/C13*100</f>
        <v>117.05120990433315</v>
      </c>
      <c r="Q13" s="98"/>
      <c r="R13" s="98">
        <f>H13/E13*100</f>
        <v>117.05120990433315</v>
      </c>
    </row>
    <row r="14" spans="1:18" s="232" customFormat="1" ht="12.75">
      <c r="A14" s="238"/>
      <c r="B14" s="239" t="s">
        <v>434</v>
      </c>
      <c r="C14" s="207">
        <f>E14</f>
        <v>1777</v>
      </c>
      <c r="D14" s="207"/>
      <c r="E14" s="207">
        <v>1777</v>
      </c>
      <c r="F14" s="207">
        <f>G14+H14</f>
        <v>2080</v>
      </c>
      <c r="G14" s="207">
        <f>J14</f>
        <v>0</v>
      </c>
      <c r="H14" s="207">
        <f>M14</f>
        <v>2080</v>
      </c>
      <c r="I14" s="207"/>
      <c r="J14" s="207"/>
      <c r="K14" s="207"/>
      <c r="L14" s="207"/>
      <c r="M14" s="207">
        <f>N14+O14</f>
        <v>2080</v>
      </c>
      <c r="N14" s="207">
        <v>2080</v>
      </c>
      <c r="O14" s="207"/>
      <c r="P14" s="213">
        <f>F14/C14*100</f>
        <v>117.05120990433315</v>
      </c>
      <c r="Q14" s="231"/>
      <c r="R14" s="231">
        <f>H14/E14*100</f>
        <v>117.05120990433315</v>
      </c>
    </row>
    <row r="15" spans="1:18" s="203" customFormat="1" ht="25.5" hidden="1">
      <c r="A15" s="237">
        <v>2</v>
      </c>
      <c r="B15" s="229" t="s">
        <v>322</v>
      </c>
      <c r="C15" s="206">
        <f>C16</f>
        <v>0</v>
      </c>
      <c r="D15" s="207"/>
      <c r="E15" s="206">
        <f>E16</f>
        <v>0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13"/>
      <c r="Q15" s="97"/>
      <c r="R15" s="97"/>
    </row>
    <row r="16" spans="1:18" s="203" customFormat="1" ht="25.5" hidden="1">
      <c r="A16" s="237"/>
      <c r="B16" s="240" t="s">
        <v>324</v>
      </c>
      <c r="C16" s="207">
        <f>E16</f>
        <v>0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13"/>
      <c r="Q16" s="97"/>
      <c r="R16" s="97"/>
    </row>
    <row r="17" spans="1:18" s="103" customFormat="1" ht="12.75">
      <c r="A17" s="235" t="s">
        <v>2</v>
      </c>
      <c r="B17" s="236" t="s">
        <v>312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71"/>
      <c r="R17" s="71"/>
    </row>
    <row r="18" spans="1:18" s="91" customFormat="1" ht="12.75">
      <c r="A18" s="241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80"/>
      <c r="R18" s="80"/>
    </row>
  </sheetData>
  <sheetProtection/>
  <mergeCells count="21">
    <mergeCell ref="B6:B9"/>
    <mergeCell ref="P7:P9"/>
    <mergeCell ref="J8:L8"/>
    <mergeCell ref="D8:D9"/>
    <mergeCell ref="M8:O8"/>
    <mergeCell ref="F7:F9"/>
    <mergeCell ref="A6:A9"/>
    <mergeCell ref="G8:G9"/>
    <mergeCell ref="H8:H9"/>
    <mergeCell ref="I8:I9"/>
    <mergeCell ref="I7:O7"/>
    <mergeCell ref="P6:R6"/>
    <mergeCell ref="Q8:Q9"/>
    <mergeCell ref="R8:R9"/>
    <mergeCell ref="C6:E6"/>
    <mergeCell ref="Q7:R7"/>
    <mergeCell ref="C7:C9"/>
    <mergeCell ref="E8:E9"/>
    <mergeCell ref="G7:H7"/>
    <mergeCell ref="D7:E7"/>
    <mergeCell ref="F6:O6"/>
  </mergeCells>
  <printOptions/>
  <pageMargins left="0.76" right="0.3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Admin</cp:lastModifiedBy>
  <cp:lastPrinted>2018-10-17T02:11:01Z</cp:lastPrinted>
  <dcterms:created xsi:type="dcterms:W3CDTF">2001-08-16T01:23:45Z</dcterms:created>
  <dcterms:modified xsi:type="dcterms:W3CDTF">2018-10-17T02:11:24Z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2018-10-23T00:00:00Z</vt:lpwstr>
  </property>
  <property fmtid="{D5CDD505-2E9C-101B-9397-08002B2CF9AE}" pid="4" name="ContentTy">
    <vt:lpwstr>Hình ảnh</vt:lpwstr>
  </property>
  <property fmtid="{D5CDD505-2E9C-101B-9397-08002B2CF9AE}" pid="5" name="Ngày g">
    <vt:lpwstr>2018-10-23T08:33:00Z</vt:lpwstr>
  </property>
</Properties>
</file>